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Museoalan kehittäminen\Museoalan kehittäminen\TAKO\Vuosittainen raportointi\2016_raportointi\"/>
    </mc:Choice>
  </mc:AlternateContent>
  <bookViews>
    <workbookView xWindow="0" yWindow="0" windowWidth="21570" windowHeight="8805"/>
  </bookViews>
  <sheets>
    <sheet name="TAKO-raportti 2016" sheetId="1" r:id="rId1"/>
    <sheet name="AIHEALUE 1" sheetId="2" r:id="rId2"/>
    <sheet name="AIHEALUE 2" sheetId="3" r:id="rId3"/>
    <sheet name="AIHEALUE 3" sheetId="4" r:id="rId4"/>
    <sheet name="AIHEALUE 4" sheetId="5" r:id="rId5"/>
    <sheet name="AIHEALUE 5" sheetId="6" r:id="rId6"/>
    <sheet name="AIHEALUE 6" sheetId="7" r:id="rId7"/>
    <sheet name="AIHEALUE 7" sheetId="8" r:id="rId8"/>
  </sheets>
  <calcPr calcId="162913"/>
</workbook>
</file>

<file path=xl/calcChain.xml><?xml version="1.0" encoding="utf-8"?>
<calcChain xmlns="http://schemas.openxmlformats.org/spreadsheetml/2006/main">
  <c r="K29" i="8" l="1"/>
  <c r="J29" i="8"/>
  <c r="I29" i="8"/>
  <c r="H29" i="8"/>
  <c r="G29" i="8"/>
  <c r="F29" i="8"/>
  <c r="K79" i="7"/>
  <c r="J79" i="7"/>
  <c r="I79" i="7"/>
  <c r="H79" i="7"/>
  <c r="G79" i="7"/>
  <c r="F79" i="7"/>
  <c r="K38" i="6"/>
  <c r="J38" i="6"/>
  <c r="I38" i="6"/>
  <c r="H38" i="6"/>
  <c r="G38" i="6"/>
  <c r="F38" i="6"/>
  <c r="K77" i="5"/>
  <c r="J77" i="5"/>
  <c r="I77" i="5"/>
  <c r="H77" i="5"/>
  <c r="G77" i="5"/>
  <c r="F77" i="5"/>
  <c r="K41" i="4"/>
  <c r="J41" i="4"/>
  <c r="I41" i="4"/>
  <c r="H41" i="4"/>
  <c r="G41" i="4"/>
  <c r="F41" i="4"/>
  <c r="K54" i="3"/>
  <c r="J54" i="3"/>
  <c r="I54" i="3"/>
  <c r="H54" i="3"/>
  <c r="G54" i="3"/>
  <c r="F54" i="3"/>
  <c r="K23" i="2"/>
  <c r="J23" i="2"/>
  <c r="I23" i="2"/>
  <c r="H23" i="2"/>
  <c r="G23" i="2"/>
  <c r="F23" i="2"/>
  <c r="G323" i="1"/>
  <c r="H323" i="1"/>
  <c r="I323" i="1"/>
  <c r="J323" i="1"/>
  <c r="K323" i="1"/>
  <c r="F323" i="1"/>
</calcChain>
</file>

<file path=xl/comments1.xml><?xml version="1.0" encoding="utf-8"?>
<comments xmlns="http://schemas.openxmlformats.org/spreadsheetml/2006/main">
  <authors>
    <author>Niemelä, Anu</author>
  </authors>
  <commentList>
    <comment ref="F305" authorId="0" shapeId="0">
      <text>
        <r>
          <rPr>
            <b/>
            <sz val="9"/>
            <color indexed="81"/>
            <rFont val="Tahoma"/>
            <family val="2"/>
          </rPr>
          <t>Niemelä, Anu:</t>
        </r>
        <r>
          <rPr>
            <sz val="9"/>
            <color indexed="81"/>
            <rFont val="Tahoma"/>
            <family val="2"/>
          </rPr>
          <t xml:space="preserve">
Alkuperäinen vastaus: 50 - 100</t>
        </r>
      </text>
    </comment>
    <comment ref="I305" authorId="0" shapeId="0">
      <text>
        <r>
          <rPr>
            <b/>
            <sz val="9"/>
            <color indexed="81"/>
            <rFont val="Tahoma"/>
            <family val="2"/>
          </rPr>
          <t>Niemelä, Anu:</t>
        </r>
        <r>
          <rPr>
            <sz val="9"/>
            <color indexed="81"/>
            <rFont val="Tahoma"/>
            <family val="2"/>
          </rPr>
          <t xml:space="preserve">
Alkuperäinen vastaus: 7600-7700</t>
        </r>
      </text>
    </comment>
    <comment ref="K305" authorId="0" shapeId="0">
      <text>
        <r>
          <rPr>
            <b/>
            <sz val="9"/>
            <color indexed="81"/>
            <rFont val="Tahoma"/>
            <family val="2"/>
          </rPr>
          <t>Niemelä, Anu:</t>
        </r>
        <r>
          <rPr>
            <sz val="9"/>
            <color indexed="81"/>
            <rFont val="Tahoma"/>
            <family val="2"/>
          </rPr>
          <t xml:space="preserve">
Alkuperäinen vastaus: 10-20</t>
        </r>
      </text>
    </comment>
  </commentList>
</comments>
</file>

<file path=xl/comments2.xml><?xml version="1.0" encoding="utf-8"?>
<comments xmlns="http://schemas.openxmlformats.org/spreadsheetml/2006/main">
  <authors>
    <author>Niemelä, Anu</author>
  </authors>
  <commentList>
    <comment ref="F51" authorId="0" shapeId="0">
      <text>
        <r>
          <rPr>
            <b/>
            <sz val="9"/>
            <color indexed="81"/>
            <rFont val="Tahoma"/>
            <family val="2"/>
          </rPr>
          <t>Niemelä, Anu:</t>
        </r>
        <r>
          <rPr>
            <sz val="9"/>
            <color indexed="81"/>
            <rFont val="Tahoma"/>
            <family val="2"/>
          </rPr>
          <t xml:space="preserve">
Alkuperäinen vastaus: 50 - 100</t>
        </r>
      </text>
    </comment>
    <comment ref="I51" authorId="0" shapeId="0">
      <text>
        <r>
          <rPr>
            <b/>
            <sz val="9"/>
            <color indexed="81"/>
            <rFont val="Tahoma"/>
            <family val="2"/>
          </rPr>
          <t>Niemelä, Anu:</t>
        </r>
        <r>
          <rPr>
            <sz val="9"/>
            <color indexed="81"/>
            <rFont val="Tahoma"/>
            <family val="2"/>
          </rPr>
          <t xml:space="preserve">
Alkuperäinen vastaus: 7600-7700</t>
        </r>
      </text>
    </comment>
    <comment ref="K51" authorId="0" shapeId="0">
      <text>
        <r>
          <rPr>
            <b/>
            <sz val="9"/>
            <color indexed="81"/>
            <rFont val="Tahoma"/>
            <family val="2"/>
          </rPr>
          <t>Niemelä, Anu:</t>
        </r>
        <r>
          <rPr>
            <sz val="9"/>
            <color indexed="81"/>
            <rFont val="Tahoma"/>
            <family val="2"/>
          </rPr>
          <t xml:space="preserve">
Alkuperäinen vastaus: 10-20</t>
        </r>
      </text>
    </comment>
  </commentList>
</comments>
</file>

<file path=xl/sharedStrings.xml><?xml version="1.0" encoding="utf-8"?>
<sst xmlns="http://schemas.openxmlformats.org/spreadsheetml/2006/main" count="3312" uniqueCount="610">
  <si>
    <t>Museo</t>
  </si>
  <si>
    <t>Museotyyppi</t>
  </si>
  <si>
    <t>Maakunta</t>
  </si>
  <si>
    <t>Suomen Ilmavoimamuseo</t>
  </si>
  <si>
    <t>Erikoismuseo</t>
  </si>
  <si>
    <t>Keski-Suomi</t>
  </si>
  <si>
    <t>Aihealue 2: Suomen valtio ja valtion organisaatiot: Suomen puolustusvoimat, Ilmavoimat</t>
  </si>
  <si>
    <t>Ilmakuvantulkintatyöpiste varusteineen
Leica RC30 ilmakuvauskamera varusteineen
Tiedustelulentäjän puinen sota-arkku
3 kpl kunniamerkkejä
Sotiemme veteraanit -muistotaulu
EFA-324 -laskuvarjo kantolaukussaan
Sotilaslentäjien valokuvamateriaalia
Sotilaslentäjien arkistomateriaalia
Ilmailuaiheisia DVD-levyjä
Sotilasilmailuaiheista kirjallisuutta ja lentokoneiden manuaaleja</t>
  </si>
  <si>
    <t>Suomen Jääkiekkomuseo</t>
  </si>
  <si>
    <t>Pirkanmaa</t>
  </si>
  <si>
    <t>Aihealue 6: Urheilu: Jääkiekko, Suomalaiset jääkiekkoilijat ulkomaisissa sarjoissa</t>
  </si>
  <si>
    <t>Maalivahdin maski, WHA.</t>
  </si>
  <si>
    <t>Aihealue 3: Harrastukset: Jääkiekon yleinen varustekehitys</t>
  </si>
  <si>
    <t>Maalivahdin hanskat.
Maalivahdin säärisuojat. 
Maalivahdin varusteiden mittausvälineet. 
Maalivahdin Montreal-maila.
Pelihanskat, 2 paria. 
Hobby-Kiekon pelipaita.
Hämeenlinnan Tiikerien pelipaita. 
Kiekko-Vantaan pelipaita.
Diamond-maila. 
Karjala-maila. 
Montreal-maila.
KOHO-maila.
Vitez-maila.
Finnstar-maila.</t>
  </si>
  <si>
    <t>Aihealue 6: Urheilu: Jääkiekko, Suomen jääkiekkomaajoukkueet</t>
  </si>
  <si>
    <t>Kypärä U18 MM-kisat 2016. 
Maila U18 MM-kisat 2016.
Maalivahdin maski U20 MM-kisat 2016. 
Maila U20 MM-kisat 2016.
Pelipaita U20 MM-kisat 2016.
Kypärä U20 MM-kisat 2016 2 kpl. 
Pelihanskat U20 MM-kisat 2016 8 kpl. 
Naisten kypärä U18 MM-kisat 2016.
Maila naisten U18 MM-kisat 2016. 
Naisten pelipaita U18 MM-kisat 2015 ja 2016.</t>
  </si>
  <si>
    <t>Aihealue 3: Vapaa-ajan tapahtumat: Jääkiekkotapahtumat, arvokisat</t>
  </si>
  <si>
    <t>Aihealue 6: Urheilu: Jääkiekko, Jääkiekon SM-liiga</t>
  </si>
  <si>
    <t>Tappara-paita playoffs 2016. 
HIFK-seuratakki 1970-luvulta. 
Maila - pelaajan 1200:nnes liigaottelu.</t>
  </si>
  <si>
    <t>Forum Marinum</t>
  </si>
  <si>
    <t>Varsinais-Suomi</t>
  </si>
  <si>
    <t>Aihealue 2: Suomen valtio ja valtion organisaatiot: Suomen puolustusvoimat, Merivoimat</t>
  </si>
  <si>
    <t>Merivoimien kunniamerkkejä 3 kpl
Valokuvia ja päiväkirja palvelusta Suomen Joutsenella 1930-luvulla 96 kpl
Rakennuspiirustuksia Upinniemen korjaamosta 3 kpl</t>
  </si>
  <si>
    <t>Pohjois-Pohjanmaan museo</t>
  </si>
  <si>
    <t>Kulttuurihistoriallinen museo</t>
  </si>
  <si>
    <t>Pohjois-Pohjanmaa</t>
  </si>
  <si>
    <t>Aihealue 3: Populaarikulttuuri: Nuorisokulttuuri, Nykypäivän nuoriso, vertailukohtana 1950-luvun nuoret</t>
  </si>
  <si>
    <t>Harry Potter-vihko, Angry Birds T-paita, farkut ja trikoopusero 1990-l., Commodore 64 pelikone varusteineen ( toinen vastaava käyttökokoelmaan)</t>
  </si>
  <si>
    <t>Aihealue 3: Populaarikulttuuri: Nuorisokulttuuri, Tiernapoikaperinne</t>
  </si>
  <si>
    <t>Tiernakoira- veistokset pakkauksineen ( liittyy myös 5; pohjoispohjalaiset muotoilijat)</t>
  </si>
  <si>
    <t>Aihealue 6: Suomalainen muotoilu: Suomalainen muotoilu, Pohjoispohjalaiset suunnittelijat</t>
  </si>
  <si>
    <t>Luotolainen ( Hailuoto) villatikkuri ja kynsikkäät, Kettu keramiikkanaamio; Silmukeramiikka/Silja Mustaparta, Mickey Dress ja Mickey Sweater; R/H studio / Emilia Hernesniemi ja Hanna Riiheläinen, R- Collection puuvillahousut; design Susanna Sivonen</t>
  </si>
  <si>
    <t>Aihealue 4: Metalliteollisuus: Konepajateollisuus, Telakkateollisuus</t>
  </si>
  <si>
    <t>kuonatalttoja turkulaiselta telakalta 2 kpl
koneen tehoa eli hevosvoimaa mittaavia laitteita turkulaiselta telakalta (1980-luku) 2 kpl
Kuvia sukellusvene Vetehisen rakentamisesta Crichton-Vulcanin telakalla (v.1927-1930) 34 kpl
veneen keskimoottoreita 1 kpl, 
telakan porakoneita 1 kpl</t>
  </si>
  <si>
    <t>Aihealue 4: Ammattiryhmät: Merimiehet</t>
  </si>
  <si>
    <t>Dokumentointihankkeen "Mobiili merellä" (2014) haastattelut ja hankeraportti (4 kpl)
Merimiehen matkamuisto 2000-luvulta (1 kpl)
Merimiehen matkamuistona tuoma hain leukaluu (1 kpl) vuodelta 1917-1930</t>
  </si>
  <si>
    <t>Aihealue 4: Veneenrakennus: Veneveistämöt</t>
  </si>
  <si>
    <t>Käyrän avovankilan veneveistämön dokumentointihanke 2010-luvulta (31 valokuvaa)
Masoniittijolla, valmistettu Ruissalossa vuonna 1939.</t>
  </si>
  <si>
    <t>Aihealue 5: Liikenne: Vesiliikenne, Merenkulku, Kauppamerenkulku Lounais-Suomi</t>
  </si>
  <si>
    <t>Aihealue 1: Kalastus: Ammattimainen merikalastus</t>
  </si>
  <si>
    <t>Verkon merkki eli koho Korppoosta (ajoitus 1900-1960)
verkkoveneiden pienoismalleja Kökarista, Nauvosta ja Pellingistä (3 kpl)</t>
  </si>
  <si>
    <t>Laivaston kunniamerkkejä, mm. Vapaudenristin 2. luokan kunniamerkkejä 1940-luvulta (3 kappaletta)
Valokuvia ja päiväkirja palveluksesta Suomen Joutsenelta 1930-luvulta (96 kappaletta)
Piirroksia Upinniemen korjaamosta (3 kappaletta)</t>
  </si>
  <si>
    <t>Kainuun museo</t>
  </si>
  <si>
    <t>Kainuu</t>
  </si>
  <si>
    <t>Aihealue 1: Metsäkäsitykset ja -suhteet, arvot: Metsät hyvinvoinnin, luovuuden, elämysten ja inspiraation lähteenä</t>
  </si>
  <si>
    <t>Valokuvia Kajaanin Kuvataidekoulun toiminnasta 1989-1996. Mukana kuvia, joissa lapset ovat luonnossa tai tekevät luontoaiheisia töitä.</t>
  </si>
  <si>
    <t>Lottamuseo</t>
  </si>
  <si>
    <t>Uusimaa</t>
  </si>
  <si>
    <t>Aihealue 2: Yhteiskunnalliset liikkeet: Kansanliikkeet, Lotta Svärd -järjestö</t>
  </si>
  <si>
    <t>Lottamerkit 5, lottatekstiilit 2, LS käsivarsinauhat 8, seinävaatteet 2, lottanuket 2, LS astiat 75, LS lautasliinarengas, lottapatsaat 2 , mitaliripa, muistoesineet 3, LS pienoisliput 2, LS nappilaatikko, LS tulitikkurasiat 2, Ruotsin lottien esineistö 10, valokuvat 312, arkistoaineisto mm. asiakirjoja, muistivihkoja, muistiinpanoja, kaavoja, päiväkirjoja, muistokirjoja, lottamuistelmia, jäsenkortteja, Ruotsin lottiin liittyvää aineistoa, kurssiaineistoa, pienpainatteita, postikortteja.</t>
  </si>
  <si>
    <t>Imatran kaupunginmuseo</t>
  </si>
  <si>
    <t>Etelä-Karjala</t>
  </si>
  <si>
    <t>Aihealue 3: Asuminen ja eläminen: Teollisuustyöväen asuinkasarmit</t>
  </si>
  <si>
    <t>Enso-Gutzeit Oy:n tehtaiden työntekijöille jaettuja tuotteita ja tuotepakkauksia sisältöineen. Lahjoittajalta koottu tietoja Imatrankosken tehtaan käytännöistä koskien henkilökunnalle jaettuja tuotteita. Haastattelu suunnitteilla.</t>
  </si>
  <si>
    <t>Aihealue 2: Yhteiskunnalliset liikkeet: Kansanliikkeet, Lotta Svärd -säätiö</t>
  </si>
  <si>
    <t>Valokuvia Lupaus-elokuvan kuvauksista 4, Lotta Svärd Säätiön esitteet 2.</t>
  </si>
  <si>
    <t>Aihealue 2: Yhteiskunnalliset liikkeet: Kansanliikkeet, Suomen Naisten Huoltosäätiö</t>
  </si>
  <si>
    <t>Talousneuvos Tellervo Hakkaraiselle kuuluneita koruja, merkkejä ja hattuja 14 kpl, Valokuvia Suomen Naisten Huoltosäätiön ja Työmaahuolto Oy:n työntekijöistä sekä heidän perheistään Tuusulan Syvärannassa 1940-luvun lopusta 1980-luvulle 56 kpl, Suomen Naisten Huoltosäätiöön, Työmaahuoltoon ja sen sisaryhtiöihin liittyvää arkistoaineistoa.</t>
  </si>
  <si>
    <t>Lahden kaupunginmuseo</t>
  </si>
  <si>
    <t>Yhdistelmämuseo</t>
  </si>
  <si>
    <t>Päijät-Häme</t>
  </si>
  <si>
    <t>Aihealue 4: Puusepänteollisuus: Huonekaluteollisuus</t>
  </si>
  <si>
    <t>Asko Oy:n kalusteita 1970-l: tstokaappi nro 641 ja kirjahylly Skaala ja 1990-luvulta: sohva Vinzo, nojatuoli Harlekiini, sohvapöytä Capo, elementtihyllystö Echo, julkisen tilan tuoli Wanda, 2 kpl. Askolette-patjapussi 1950-l loppupuolelta. Isku Oy:n 1980-l julkisen tilan käsinojaton ja käsinojallinen tuoli nrot 398 ja 399. Lahden Puutyö Oy:n Trio Moduli-tstokalusteita 1990-l alkupuol.; Lepokalusto Oy:n baarijakkara 1970-l. Martela Oy:n tuoli Savoy I 1990-l; Vakiopuu Oy:n Hilppa hyllystö, 1969.</t>
  </si>
  <si>
    <t>Aihealue 4: Tekstiili- ja vaatetusteollisuus: Vaatetusteollisuus, Valmisvaateteollisuus</t>
  </si>
  <si>
    <t>Lottamerkit 5, lottatekstiilit 2, LS käsivarsinauhat 8, seinävaatteet 2, lottanuket 2, LS astiat 75, LS lautasliinarengas, lottapatsaat 2, mitaliripa, muistoesineet 3, LS pienoisliput 2, LS nappilaatikko, LS tulitikkurasiat 2, Ruotsin lottien esineistö 10, valokuvat 312, arkistoaineisto mm. asiakirjoja, muistivihkoja, muistiinpanoja, kaavoja, päiväkirjoja, muistokirjoja, lottamuistelmia, jäsenkortteja, Ruotsin lottiin liittyvää aineistoa, kurssiaineistoa, pienpainatteita, postikortteja.</t>
  </si>
  <si>
    <t>Aihealue 4: Elektroniikkateollisuus: Elektroniikkateollisuus</t>
  </si>
  <si>
    <t>Matkapuhelinpakkaus Nokia 3310 n. v. 2000, veiviradio Freeplay n. v.1998, Samsung langaton puhelin n. v. 1995, ulkoinen kovalevy 2000-luku, matkapuhelin Nokia C6 v. 2010, kelloradio Philips D 1868 v. 1987, televisiovastaanotin Beovision LX 2502 v. 1988, radiovastaanotin Comet Super 5265 1950-l. ap., taskuradio Radio Trend, n. v. 1995, kuulokeradio International 1980-l., matkaradio Texco, matkapuhelimen mallinen taskuradio, matkapuhelin Nokia 101 THN-6B v. 1993, radion mallinen käsilaukku 1990-l.</t>
  </si>
  <si>
    <t>Aihealue 5: Viestintä: Televisio</t>
  </si>
  <si>
    <t>Studiovalaisin, pallovalaisin , Yleisradion Ikegami-kamera</t>
  </si>
  <si>
    <t>Designmuseo</t>
  </si>
  <si>
    <t>Aihealue 6: Suomalainen muotoilu: Suomalainen muotoilu</t>
  </si>
  <si>
    <t>Suomalainen muotoilu, kirkollinen taidekäsityö
Karin Widnäs, tuhkauurna, käsintehty paperi, 1990-luku</t>
  </si>
  <si>
    <t>Suomalainen muotoilu, lasi- ja keramiikkamuotoilu
Heini Riitahuhta / Arabia, Runo-sarja 2009, 5 
Suomi 100 -juhlamuki / Arabia, kuvio Myrna 2016
Anu Penttinen, Markku Salo / Iittala, Aarre-seinäkorut 2015, 3 kpl
Oiva Toikka / Iittala, Kastehelmi-sarja, 16 kpl
Ilkka Suppanen / Iittala, kynttilälyhty Kaasa 2015
Ronan &amp; Erwan Bouroullec / Iittala, Ruutu-maljakot, 4 kpl</t>
  </si>
  <si>
    <t>Suomalainen muotoilu, teollinen muotoilu
Nokia Mobile Phones, puhelin Communicator N9500, 2004</t>
  </si>
  <si>
    <t>Suomalainen muotoilu, graafinen suunnittelu
Pekka Vuori, Iittalan lasi 100 vuotta, juliste, 1981</t>
  </si>
  <si>
    <t>Suomalainen muotoilu, taidekäsityö
Lauta Laine, lasiveistos Spray, 2014.</t>
  </si>
  <si>
    <t>Suomalainen muotoilu, teollinen muotoilu
Harri Koskinen / Hackman, grillausvälineet, 2000, 7 kpl</t>
  </si>
  <si>
    <t>Suomalainen muotoilu, lasi- ja keramiikkamuotoilu
Timo Sarpaneva / Iittala, olutlasi Senaattori 1969
Matti Klenell / Iittala, Lempilasit 2012, 2 kpl
Bertel Thorvaldsen /Royal Copenhagen, reliefi, 1800-l</t>
  </si>
  <si>
    <t>Suomalainen muotoilu, taidekäsityö
Tuomas Markunpoika, tuoli sarjasta Engineering Temporality, 2012
Kaarina Kellomäki, taidetekstiili, 1970-1990-luku, 15 kpl</t>
  </si>
  <si>
    <t>Suomalainen muotoilu, muoti- ja tekstiilisuunnittelu
Riitta Immonen / Studio Atelierika, iltapuku, 1989-1990
Kaarlo Forsman, iltapuku, 1980-luku</t>
  </si>
  <si>
    <t>Suomalainen muotoilu, huonekalu- ja sisustussuunnittelu
Kaija Aarikka, pöytäkoriste Pässi 1973</t>
  </si>
  <si>
    <t>Suomalainen muotoilu, muoti- ja tekstiilisuunnittelu
Kaarina Kellomäki / Marimekko, vaatetuskangas 1965-66 ja uustuotantokankaat 2011, 7 kpl
Kaarina Kellomäki / E.Helenius, painokangas 1967-1970, 7 kpl
Kaarina kellomäki / Finlayson, painokangas, 1980- ja 1990-luku, 16 kpl</t>
  </si>
  <si>
    <t>Suomalainen muotoilu, taidekäsityö
Kaarina Kellomäki, käsinpainettu, luonnos 1990-luku
Kaarina Kellomäki, kuvakudoksia, painokankaita, 14 kpl
Rut Bryk, seinäreliefi</t>
  </si>
  <si>
    <t>Suomalainen muotoilu, lasi- ja keramiikkasuunnittelu
Birger kaipiainen / Arabia, pöytäkello, 1970-1980-luku</t>
  </si>
  <si>
    <t>Porvoon museo</t>
  </si>
  <si>
    <t>Aihealue 6: Suomalainen muotoilu; Suomalainen muotoilu, AB Iris</t>
  </si>
  <si>
    <t>Louis Sparren suunnittelemat ja AB Iriksen valmistamat tuolit.</t>
  </si>
  <si>
    <t>Suomen käsityön museo</t>
  </si>
  <si>
    <t>Aihealue 3: Kodin sisustaminen ja esineet: Kodinsisustus ja -tekstiilit</t>
  </si>
  <si>
    <t>Helsingin yliopistomuseo</t>
  </si>
  <si>
    <t>Aihealue 6: Koulutus: Tutkimus, opetus ja opiskelijaelämä Helsingin yliopistossa</t>
  </si>
  <si>
    <t>Pehmolelu Unto-Uolevin materiaali. Piirustus pehmoeläimestä, pehmoeläimen prototyyppi harsokankaasta, kankaasta ommeltu harjoitusversio ja kankaasta ommeltu lopullinen versio. Pehmoeläin on valmistettu käsityötieteen koulutukseen liittyvässä projektissa, jossa tutkittiin käsityösuunnittelun prosessia. Projektiin osallistui lapsia, opiskelijoita ja tutkijoita.</t>
  </si>
  <si>
    <t>Viikin maatalousmuseon maataloustieteiden ja kansatieteen opetuksessa käytettyä opetuskokoelmaa: maatalouskulttuuriin liittyviä esineitä; museon seinällä osana näyttelyä olleita akvarelleja, joissa kuvattu maataloustöitä ja agraarikulttuuria (esim. niittäminen, varstaaminen, saunominen); valokuvalasinegatiiveja varhaiseen maatalousopetukseen liittyen.</t>
  </si>
  <si>
    <t>Tutkimuslaitteita ja niiden lisäosia elintarvike- ja ympäristötieteiden laitokselta: mm. kaasukromatografi, rasvanuuttolaite, laboratoriovaakoja, vedentislauslaite, pH-mittari, lux-mittari, pipetintäyttäjä ja fööni, jolla esimerkiksi kuivatettu kromatografialevyjä.</t>
  </si>
  <si>
    <t>Helsingin yliopiston Biotekniikan instituutista tallennetut kaksi sekvenaattoria ja PCR-kone. Sekvenaattoreilla tehtiin DNA:n sekvensointia, joka on prosessi, jossa määritetään nukleotidien tarkka järjestys DNA-molekyylissä eli selvitetään jonkin eliön geneettinen koodi. Toisella sekvenaattoreista on tehty mm. Parkinsonin taudin tutkimukseen liittyvä ja norpan DNA:n määritys. Eristettyä DNA:ta voidaan monistaa valikoivasti polymeraasiketjureaktiolla (PCR), eli PCR-laitteella.</t>
  </si>
  <si>
    <t>Aihealue 2: Yhteisöt: Yhteisön juhlat, Elämänkaarijuhlat</t>
  </si>
  <si>
    <t>Aihealue 7: Vaikuttajat: Valtakunnallisesti keskeiset vaikuttajat</t>
  </si>
  <si>
    <t>Omin käsin -lehden mallin mukaan Äänekoskella 2016 valmistettuja olkihimmeleitä.</t>
  </si>
  <si>
    <t>Aihealue 6: Taide: Taidekäsityö</t>
  </si>
  <si>
    <t>Jyväskyläläisen tekstiilitaitelija Aino Kajaniemen kuvakudos Luottamus vuodelta 2014.</t>
  </si>
  <si>
    <t>Maria Kuparin mosaiikkiteokset Viisas pöllö, 2015 ja Kirjosarvipeura, 2016.</t>
  </si>
  <si>
    <t>Kansainvälisissä tilkkukilpailuissa palkittuja applikaatioita: Marja Dölling-Aronen: Chaos (2001) ja Linda Straw: Liberte Manger Gateau (1995).</t>
  </si>
  <si>
    <t>Aihealue 3: Harrastukset: Käsityöt</t>
  </si>
  <si>
    <t>1950-luvulta nyplättyjä pitsimalleja, mynstereitä ja näytteitä Jyväskylästä.</t>
  </si>
  <si>
    <t>Aihealue 6: Koulutus: Peruskoulun käsityöopetus</t>
  </si>
  <si>
    <t>Aihealue 6: Koulutus: Käsityöalan ammatillinen koulutus</t>
  </si>
  <si>
    <t>Käsityönopettajaopiskelijan opiskeluun liittyviä käsitöitä ja opiskeluajan esineistöä.</t>
  </si>
  <si>
    <t>Aihealue 6: Koulutus: Käsityötaiteen perusopetus</t>
  </si>
  <si>
    <t>Bovallius erikoisammattiopistossa valmistettuja vohvelitöitä ja pohjustettuja malleja, jotka on valmistettu A O Heikelin obinugrilaisten parista kerätyn laajan kirjontamalliston pohjalta silloisessa Kuhankosken erityisammattikoulussa sekä muistelukirja opiskelusta koulussa.</t>
  </si>
  <si>
    <t>Aihealue 6: Taide: Harrastajataide</t>
  </si>
  <si>
    <t>Alavudelta kuvakudoskehys  1980-luvulta.</t>
  </si>
  <si>
    <t>Fredrika Wetterhoffin oppilaitoksen aikaisia kenttätyössä 1970-luvulla Liperissä kerättyjä tekstiileitä, lankanäytteitä ja tekstiileitä ulkomaan matkoilta.</t>
  </si>
  <si>
    <t>Saamelaismuseo Siida</t>
  </si>
  <si>
    <t>Lappi</t>
  </si>
  <si>
    <t>Aihealue 2: Yhteisöt: Saamelaiset, saamelaisuus</t>
  </si>
  <si>
    <t>Kolttasaamelainen puku käyttöön -ilmiötallennus, 30 kuvaa
99930 Sevettijärvi, 15 kuvaa
Karvakenkien käyttö, 6 kuvaa
Suohpanterror graffitit, 5 kuvaa
Kuvia eri saamelaistapahtumista, 40 kuvaa
Tirron tila, 6 kuvaa
Raittijärvi, 65 kuvaa
Neulakota ja naskali
ČSV- t-paita 
Vuotson saamelaisyhdistyksen t-paidat 2 kpl
Komsio+nukke
Inarin mallinen naisenpuku
Peskit 4 kpl                     
Inarin malliset miehenpuvut 3 kpl
Hämeenlinnan saamelaisesineet 24 kpl
Saamenpuvun asusteita 20 kpl
Juuriköysi</t>
  </si>
  <si>
    <t>Salon tuotanto- ja kulttuurihistoriallinen museo SAMU</t>
  </si>
  <si>
    <t>Aihealue 4: Elektroniikkateollisuus: Elektroniikkateollisuus, Radiovastaanottimet</t>
  </si>
  <si>
    <t>Saloran 1950-70 luvun radiovastaanottimia sekä 1 ulkomaalainen</t>
  </si>
  <si>
    <t>Aihealue 4: Elektroniikkateollisuus: Elektroniikkateollisuus, Radio- ja matkapuhelimet</t>
  </si>
  <si>
    <t>Nokia/Microsoftin Salon tehtaan ja tuotekehityksen lopettamisen jälkeen tullut kokoelmiin runsaasti puhelimia, puhelimien lisälaitteita, yhden puhelimen tuotantolinja, protosarjoja ja laitteita, jotka eivät ole olleet myynnissä, julisteita, tuotecd:tä ja -esitteitä sekä jonkin verran valokuvamateriaalia, henkilöstölehtiä, palkintoja, kuvatauluja, tuote roll-uppeja, toimiva, isokokoinen N-Gage -pelipuhelin, mainosvideoita ja muuta mainosmateriaalia.</t>
  </si>
  <si>
    <t>Saloran radiovastaanottimia ja 1 ulkomaalainen</t>
  </si>
  <si>
    <t>Aihealue 4: Elektroniikkateollisuus: Elektroniikkateollisuus, Televisiovastaanottimet</t>
  </si>
  <si>
    <t>Salora/Nokia merkkisisä televisiovastaanottimia ja digibokseja</t>
  </si>
  <si>
    <t>Aihealue 4: Elektroniikkateollisuus: Elektroniikkateollisuus, Tietokonemonitorit</t>
  </si>
  <si>
    <t>Salossa valmistettuja tietokonenäyttöjä</t>
  </si>
  <si>
    <t>Turun museokeskus</t>
  </si>
  <si>
    <t>Aihealue 4: Kauppa: Vähittäiskauppa</t>
  </si>
  <si>
    <t>Naistenvaateliike RA-Ke:n valokuvadokumentointi. Valokuvia.</t>
  </si>
  <si>
    <t>Aihealue 4: Palveluyritykset: Majoitus- ja ravitsemisliikkeet</t>
  </si>
  <si>
    <t>Kultainen Hirvi ravintolan toiminnan dokumentointi</t>
  </si>
  <si>
    <t>Aihealue 5: Viestintä: Julisteet</t>
  </si>
  <si>
    <t xml:space="preserve">Venäläisen graafikon Peter Bankovin julisteita, 28 kpl; Sievä-Sisusteen julisteita 37 kpl, julisteita muista aihepiireistä 330 kpl
</t>
  </si>
  <si>
    <t>Aihealue 3: Leikit ja leikkiminen: Lumileikit</t>
  </si>
  <si>
    <t>Aihealue 6: Urheilu: Hiihtolajit</t>
  </si>
  <si>
    <t>Hiihtoasu 1950-luvulta ja päähine partiolaisten ”talviväiski"; Laskettelukengät 1940-1941 valmistettu suutarintyönä</t>
  </si>
  <si>
    <t>Hiihtolajien merkkihenkilöt: Tapio Mäkelän palkinnot, pokaalit ja mitalit, rintamerkit 168 seulomatonta esinettä + 88 kpl rintamerkkejä</t>
  </si>
  <si>
    <t>Museologian opiskelijoiden harjoitustehtävänä tekemän dokumentoinnin aineisto. Opiskelijat dokumentoivat yhtä opiskelijajuhlaa eli Kymenlaakson Osakunnan vuosijuhlaa haastatteluin ja valokuvaamalla. He myös tallensivat museon kokoelmiin juhlasta saamiaan painotuotteita kuten laulukirja, esityslista, ohjelmia ja pöytäkortteja.</t>
  </si>
  <si>
    <t>Forssan museo</t>
  </si>
  <si>
    <t>Kanta-Häme</t>
  </si>
  <si>
    <t>Aihealue 4: Tekstiili- ja vaatetusteollisuus: Tekstiiliteollisuus, Teollisesti painetut kankaat, Forssa-yhtiön ja Finlayson Oy:n Forssassa painama kangas, Finlayson-Forssan tuotanto</t>
  </si>
  <si>
    <t>Suomen Arkkitehtuurimuseo</t>
  </si>
  <si>
    <t>Aihealue 6: Arkkitehtuuri: Suomalainen arkkitehtuuri, Alvar Aalto</t>
  </si>
  <si>
    <t>Arkkitehtuuripiirustuksia lahjoituksina yksityisiltä henkilöiltä ja SOK:lta. Arkkitehuuriaiheisia kirjoja ja lehtivuosikertoja lahjoituksina yksityisiltä henkilöiltä ja yhteisöiltä.</t>
  </si>
  <si>
    <t>Harjavallan museotoimi</t>
  </si>
  <si>
    <t>Satakunta</t>
  </si>
  <si>
    <t>Aihealue 7: Vaikuttajat: Emil Cedercreutz</t>
  </si>
  <si>
    <t>1 kpl postikortti
15 kpl siluetteja
2 kpl reliefejä</t>
  </si>
  <si>
    <t>Valokuvia Lastenlinnasta lastentautiopin luennoilta, 5 kpl. Osassa kuvista näkyy professori Arvo Ylppö, ja osassa hänen "opetusmateriaalinaan" lapsipotilas tai -potilaita.</t>
  </si>
  <si>
    <t>Kansainvälisille opiskelijoille suunnatun Welcome Fare -tapahtuman yhteydessä tallennettuja materiaaleja, mm. juomapullo, esitteitä, kirjanmerkkejä, campus map, haalarimerkkejä, kondomi, viivotin, sekä tapahtumasta otettuja dokumentointivalokuvia. 15 esinettä ja 7 valokuvaa.</t>
  </si>
  <si>
    <t>Arkeologian kenttätöissä käytetyt Pentax-kamera, Sharp-taskutietokone sekä sen tulostin ja tarvikkeita. Digikuva, joka esittää kaivausalueen dokumentointia Salon Isokylän Ketohaassa 1980.</t>
  </si>
  <si>
    <t>Luentomuistiinpanoja 1930-luvulta kansatieteessä ja arkeologiassa (sidottu kansiin), sekä filosofisen tiedekunnan historiallis-kielitieteellisen osaston tutkintovaatimukset 1939.</t>
  </si>
  <si>
    <t>Helsingin kaupunginmuseo</t>
  </si>
  <si>
    <t>Aihealue 3: Asuminen ja eläminen: Pääkaupunki elinympäristönä</t>
  </si>
  <si>
    <t>Aihealue 2: Julkisen sektorin palvelut: Julkinen liikenne</t>
  </si>
  <si>
    <t>Valokuvia vuosilta 1922, 1953 ja 1969 raitiovaunun 3 päätepysäkki, ns. viiden minuutin pysäkki, Helsinki, Porvoonkadun ympäristö</t>
  </si>
  <si>
    <t>Aihealue 2: Julkisen sektorin palvelut: Kunta palveluntarjoajana</t>
  </si>
  <si>
    <t>Aihealue 5: Majoitus-, matkailu- ja ravitsemustoiminta: Pääkaupunki matkailukohteena</t>
  </si>
  <si>
    <t>Valokuvia Helsingin olympialaisista ja valokuvapostikortteja Helsingistä</t>
  </si>
  <si>
    <t>Suomen Urheilumuseo</t>
  </si>
  <si>
    <t>Aihealue 6: Urheilu: Huippu-urheilu</t>
  </si>
  <si>
    <t>Vammaisurheilijan kilpailuasu, numerolappu, palkintomitaleja 4 kpl ja kristallipallo</t>
  </si>
  <si>
    <t>Aihealue 7: Trendit: Liikunnan ja urheilun muutossuunnat</t>
  </si>
  <si>
    <t>Futsal-aiheisia postimerkkejä 8 kpl, Futsal pelaajan kapteenin nauha, pelikengät ja pelipaita</t>
  </si>
  <si>
    <t>Aihealue 3: Harrastukset: Harrasteliikunnan välinekehitys</t>
  </si>
  <si>
    <t>Karhun hiihtomonot 1960-luvulta</t>
  </si>
  <si>
    <t>Karhun valmistamat jalkapallokengät 1920-luvulta</t>
  </si>
  <si>
    <t>Aihealue 6: Urheilu: Liikunta- ja urheilupaikat</t>
  </si>
  <si>
    <t>Lasinen vesipullo. Kuva-aiheena Olympiastadionin torni.</t>
  </si>
  <si>
    <t>Etelä-Karjalan museo</t>
  </si>
  <si>
    <t>Aihealue 5: Majoitus-, matkailu- ja ravitsemustoiminta: Etelä-Karjalan matkailu</t>
  </si>
  <si>
    <t>Saimaan laivamatkailuun liittyvä mainoskyltti, Imatran Valtionhotellin tuhkakuppi ja Viipurin matkailuun liittyviä bussiaikatauluja.</t>
  </si>
  <si>
    <t>Paralympiakisoihin osallistuneen vammaisurheilijan
Kilpailuasu
Numerolappu
Palkintomitalit 4 kpl
Kristallipallo</t>
  </si>
  <si>
    <t>Karhun valmistamat hiihtomonot 1960-luvulta</t>
  </si>
  <si>
    <t>Aihealue 7: Käännekohdat: Toinen maailmansota, Viipuri</t>
  </si>
  <si>
    <t>Armi Savonlahden tekemä pienoismalli / voittanut ehdotus Viipurin taidemuseon suihkulähteeksi, Kaarlo Savonlahden puku ym. viipurilaiset kynttilänjalat, viipurilaisia tekstiilejä ja Torkkelin Osuusliikkeen toimitusjohtajan kalusteet.</t>
  </si>
  <si>
    <t>Futsal-aiheisia postimerkkejä 8 kpl
Futsal pelaajan kapteeninnauha, pelikengät ja pelipaita</t>
  </si>
  <si>
    <t>Suomen olympiajoukkueen verryttelupuvun takki 1960-luvulta
Olympiakangasmerkkejä 1960- ja 1970-luvuilta 5 kpl
Olympiapostikortteja vuosilta 1960 ja 1980 4 kpl</t>
  </si>
  <si>
    <t>Pöytätenniksen pelimailoja 1950-1960-luvulta 2 kpl
Pöytätenniksen pelipalloja 1980-luvulta 3 kpl</t>
  </si>
  <si>
    <t>Aihealue 7: Vaikuttajat: Urheilusankarit</t>
  </si>
  <si>
    <t>Pöytätenniksen nuorten EM-mitaleja 4 kpl
Pöytätenniksen PM-mitaleja 5 kpl</t>
  </si>
  <si>
    <t>Käsipallon MM-kisojen viralliset kisapallot vuosilta 1964, 1978 ja 2013
Suomessa vuonna 1983 järjestettyjen käsipallon 21-vuotiaiden MM-mitalit</t>
  </si>
  <si>
    <t>Pöytätenniksen PM-kultamitali, sekanelinpeli vuodelta 1959
Pöytätenniksen PM-kisojen kunniapokaali vuodelta 1959</t>
  </si>
  <si>
    <t>Kilpailunumerot, alppihiihto
Innsbruckin olympiakisat 1964
Grenoblen olympiakisat 1968</t>
  </si>
  <si>
    <t>Kuntoilulaite
Body Shaper kehonmuovaaja vuodelta 1976</t>
  </si>
  <si>
    <t>Keilailun MM-palkinto vuodelta 1926, parikeilailun hopeinen palkintoastia</t>
  </si>
  <si>
    <t>Aihealue 3: Vapaa-ajan tapahtumat: Liikunta- ja urheilutapahtumat</t>
  </si>
  <si>
    <t>Helsingin olympiakisat 1952,  Olympia 1952 liina</t>
  </si>
  <si>
    <t>Painin olympiavoittajan Pertti Ukkolan painiasu ja painitossut</t>
  </si>
  <si>
    <t>Uimahyppääjän palkintokokoelma 1980- ja 1990-luvulta
Uimahypyn SM-kultamitalit 2 kpl vuodelta 1988
Palkintopokaali uimahypun SM-kisoista vuodelta 1992
Vuoden 1983 uintiurheilijan hopeinen palkintolautanen</t>
  </si>
  <si>
    <t>Aihealue 2: Organisaatiot: Liikunta- ja urheilujärjestelmä</t>
  </si>
  <si>
    <t>Helsingin Kisa-Tovereiden palkintokokoelma
Koripallon SM-kultamitaleja 9 kpl vv. 1948-1964
Koripallon SM-pronssimitali v. 1966
TUL:n nuorten mestaruusmitali v. 1948
Palkintopokaali Kaisaniemen viestimalja 1930-luvulta
Palintopoikaalin 1960-luvulta 2 kpl</t>
  </si>
  <si>
    <t>Shawn Huffin koripallokengät. Käytetty vuoden 2014 MM-kisoissa.</t>
  </si>
  <si>
    <t>Aihealue 2: Organisaatiot: Käsityöalan organisaatiot</t>
  </si>
  <si>
    <t>Ryijymalleja, piirroksia ja lankanäytteitä 1920-30-luvulta: suunnitellut Laila Karttunen Suomen Käsityön Ystävien mallistolle.</t>
  </si>
  <si>
    <t>Aihealue 1: Luonnonmateriaalit ja käsityöt: Poronhoitoalueen käsityöt</t>
  </si>
  <si>
    <t>Aihealue 3: Asuminen ja eläminen: Hygienia</t>
  </si>
  <si>
    <t>Naisten alushousuja mahdollisesti 1900-luvun alkuvuosikymmeniltä tai 1800-luvun lopusta, Naantalista.</t>
  </si>
  <si>
    <t>Hartiahuivi Hämeestä, valmistettu haarukkapitsitekniikalla.</t>
  </si>
  <si>
    <t>Neulavihko 1940-1950-luvulta Helsingistä.</t>
  </si>
  <si>
    <t>Aihealue 6: Taide: Kansantaide, esineellinen kansankulttuuri</t>
  </si>
  <si>
    <t>Kansallismuseon myöntämä ansiomerkki, rintaneula, jonka kuva-aihe esittää vuodelta 1542 peräisin olevaa kinkerimaljaa eli Ruskon kousa.</t>
  </si>
  <si>
    <t>Suomen Metsästysmuseo</t>
  </si>
  <si>
    <t>Aihealue 1: Metsästys ja eräkulttuuri: Metsästys ja eräkulttuuri</t>
  </si>
  <si>
    <t>Karjalaisii erätarinoi kerruu- muistitiedon keruuhanke. Keruussa kerättiin muistitietoa luovutetun Karjalan eräperinteestä. Metsästystä ja kalastusta käsitellään aineistossa yhtä paljon. Aineisto koostuu kirjallisista vastauksista, haastatteluista ja valokuvista. Hanke toteutettiin 1.4.2015 - 31.3.2016. Aktiivisen keruuajan jälkeen sai myös vastata. Vuonna 2016 tehtiin 4 haastattelua ja saatiin 1 haastattelu ja 233 sivua muistitietoa.</t>
  </si>
  <si>
    <t>Suomen Metsästysmuseon Metsästyksen muistitieto -hankkeessa tekemät haastattelut. Vuonna 2016 tehtiin 12 haastattelua, joissa haastateltiin 12 henkilöä.</t>
  </si>
  <si>
    <t>Aihealue 6: Taide: Erätaide</t>
  </si>
  <si>
    <t>Suomen Metsästysmuseon postikorttikokoelman kartunta. Kokoelmaan saapui 6 lähetystä neljältä eri luovuttajalta, kaikkiaan 176 postikorttia.</t>
  </si>
  <si>
    <t>Suomen merimuseo</t>
  </si>
  <si>
    <t>Kymenlaakso</t>
  </si>
  <si>
    <t>Aihealue 3: Harrastukset: Veneilyharrastus</t>
  </si>
  <si>
    <t>Purjehduspalkintoja, moottorivene, laivamalli, lehtileikkeitä.</t>
  </si>
  <si>
    <t>Aihealue 2: Yhdistystoiminta: Metsästysyhdistykset</t>
  </si>
  <si>
    <t>Suomen Metsästysmuseon arkisto. Metsästysseurojen, riistanhoitoyhdistysten ja metsästysjärjestöjen kokoelmat karttuivat 9 luovutuksella, joista 3 täydensi arkistoon aiemmin sijoitettujen arkistonmuodostajien kokoelmia. Luovutusten hyllymetrimäärä on ilmoitettu ennen seulontaa.</t>
  </si>
  <si>
    <t>Laivapiirustuksia</t>
  </si>
  <si>
    <t>Aihealue 5: Liikenne: Vesiliikenne, Merenkulku, Kauppamerenkulku Etelä-Suomi</t>
  </si>
  <si>
    <t>Mm. merimiessäkki, merikapteenin uusi testamentti, paralleeliviivaimia, pelastusveneen käsipumppu ja ensiapupakkaus, puukengät, merikarttoja, pätevyystodistuksia, vastakirjoja, esitteitä, lehtileikkeitä, merimiehen muistikirja.</t>
  </si>
  <si>
    <t>Suomen Metsästysmuseon arkisto. Meidän majamme- keruuseen saapunut kartunta. Keruussa kerätään metsästysmajoihin liittyviä tietoja, muistoja, piirustuksia ja kuvia. Kuvat on talletettu museon kuva-arkistoon. Vastauksia saapui 6, joissa yhteensä 28 tekstisivua.</t>
  </si>
  <si>
    <t>Aihealue 5: Valtion merenkulkuhallinto: Valtion merenkulkuhallinto</t>
  </si>
  <si>
    <t>Kapokkimakuualusta, korkkityyny, luotsin käsinaara ja säämiskähousut, J/M Voiman telegrammi.</t>
  </si>
  <si>
    <t>Aihealue 1: Riistanhoito ja -tutkimus, riistaeläimet: Riistanhoito ja -tutkimus, riistaeläimet</t>
  </si>
  <si>
    <t>Suomen Metsästysmuseon arkisto. Riistantutkimuslaitoksen tutkimusaineistoja 1960-luvulta, 6 toimistokoteloa ja sekalaista aineistoa, mm. julkaisuja.</t>
  </si>
  <si>
    <t>Suomen Metsästysmuseon arkisto. Maa- ja Metsätalousministeriön virkamiesten esitelmien ja puheiden käsikirjoituksia ja riistanhoitoon liittyviä pienpainatteita.</t>
  </si>
  <si>
    <t>Suomen Metsästysmuseon arkisto. Yksityishenkilöiden arkistoluovutukset. Arkiston kokoelmia kartutti 5 henkilöä. Luovutukset sisälsivät erilaisia aineistotyyppejä.</t>
  </si>
  <si>
    <t>Suomen lasimuseo</t>
  </si>
  <si>
    <t>Aihealue 4: Kemianteollisuus: Lasiteollisuus, Lasin tuotanto</t>
  </si>
  <si>
    <t>Haastattelut, Gaij Tereschatoff (Studiolasi, Lasiruusu)
Lasinpuhaltaminen Elävän perinnön wikiluetteloon</t>
  </si>
  <si>
    <t>Aihealue 4: Kemianteollisuus: Lasiteollisuus, Lasituotteet</t>
  </si>
  <si>
    <t>Käyttölasia, pakkauslasia ym. Humppila, Iittala, Karhula, Kauklahti, Kumela, Nuutajärvi, Riihimäen Lasi Oy</t>
  </si>
  <si>
    <t>Aihealue 6: Suomalainen muotoilu: Suomalainen muotoilu, Lasin muotoilijat</t>
  </si>
  <si>
    <t>Helena Tynell (1918-2016) 71 esinettä, piirustuksia, valokuvia, arkistoaineistoa, kirjallisuutta
Pertti Santalahti (1941-2015) 33 esinettä, valokuvia, arkistoaineistoa
Molempien muotoilijoiden perikunnalla säilynyt muotoilu kartoitettiin yhteistyössä perikunnan kanssa. Molemmista saimme lahjoituksena vanhoja kokoelmiamme täydentäviä teoksia. 
Gittan Kokon haastattelu, aiheena Erkki Vesanto (1915-1990), Iittala</t>
  </si>
  <si>
    <t>Poliisimuseo</t>
  </si>
  <si>
    <t>Aihealue 2: Suomen valtio ja valtion organisaatiot: Poliisi, Poliisi ja sen eri yksiköt</t>
  </si>
  <si>
    <t>Romanovien 300-v. muistomitali.
Kasakan kinzaali.
Rikostutkimuslaukku v. 1931.
Ylikonstaapelin juhlapuku 2000-l.
Naispoliisin virkapuku m1999.
Haminan poliisilaitos: 2 valokuva-albumia 1900-l. alku.
Helsingin poliisilaitos: lasinegatiiveja.
Poliisisoittokunta: äänitteitä, valokuvia.
Joensuun poliisilaitos: esineitä, valokuvia, arkistoa.
Liikkuva poliisi: päällikön virkapuku ja kunniamerkit.
Virtain nimismiespiiri: valokuvalaboratorion välineitä, takavarikkoesineitä.
Virkamerkkejä Viipurin lääni.</t>
  </si>
  <si>
    <t>Aihealue 6: Suomalainen muotoilu: Suomalainen muotoilu, Lasin muotoilu</t>
  </si>
  <si>
    <t>Suomen lasi elää -materiaalin dokumentointi: näyttelyt, tapahtumat ym. Suomen lasi elää 8 -näyttelyä varten (2020)
Esineistö sisältyy muihin kohtiin; kokonaiskartunta 359.
Heikki Matiskainen, Johtajan valinta, Suomen lasimuseo, Riihimäki 2016: perusteellinen muistelus aiheesta Kansainvälisyys ja Suomen lasimuseo.</t>
  </si>
  <si>
    <t>Aihealue 6: Suomalainen muotoilu: Suomalainen muotoilu, Lasitaideteokset</t>
  </si>
  <si>
    <t>Uta Laurén, Accident, 10 suomalaista lasitaiteilijaa, Suomen lasimuseo, Riihimäki 2016: Teksti perustuu joko taiteilijoiden itsensä kirjoittamaan selvitykseen töidensä taustoista tai haastatteluihin.
Studiolasin vaiheisiin liittyvät haastattelut: Paula Bartron, Harry Huhta, Gunilla Kihlgrén, Eino Mäkelä
Esinehankinnat vuoden 2016 näyttelyistä: Joonas Laakso, Jenni Sorsa
Muita taide-esineitä mm. Oiva Toikka, Janne Rahunen, Erno Takala, Dale Chihuly</t>
  </si>
  <si>
    <t>Lusto - Suomen Metsämuseo</t>
  </si>
  <si>
    <t>Etelä-Savo</t>
  </si>
  <si>
    <t>Aihealue 1: Metsien käyttö: Metsien käyttö harrastustoiminnassa</t>
  </si>
  <si>
    <t>Olavin Pojat –lippukuntaan liittyviä partiovarusteita, valokuvia sekä asiakirja- ja pienpainateaineistoa.</t>
  </si>
  <si>
    <t>Keravan museo</t>
  </si>
  <si>
    <t>Helsingin kaupunginmuseon kokoelmasiirtona saatiin Keravan Puuteollisuus OY:n toimintaan liittyvä valokuvakokoelma. Designmuseon kokoelmasiirron yhteydessä Keravan museon kokoelmiin siirtyi Werner Wearin suunnittelemat, Arabian museon eteisaulan kalusteet, sohvaryhmä ja kirjoituslipasto vuodelta 1946. Fiskars Oyj lahjoitti kokoelmiimme Keravan Puusepäntehtaan valmistavat Arabian tehtaan tuolit. Lisäksi yksityihenkilö lahjoitti Olof Ottelinen Sirena-pöytäryhmän ja 3 tuolia.</t>
  </si>
  <si>
    <t>Satakunnan Museo</t>
  </si>
  <si>
    <t>Aihealue 2: Yhteisöt: Yhteisön juhlat, Häät ja hääperinne</t>
  </si>
  <si>
    <t>2 hääpukua ja sulhasen paita vuodelta 1945</t>
  </si>
  <si>
    <t>Arkkuliina Luvialta 1800-luvun lopulta</t>
  </si>
  <si>
    <t>Aihealue 6: Esittävä taide: Sirkus- ja tivoliperinne</t>
  </si>
  <si>
    <t>Tivoliperinteeseen liittyvä kuvalahjoitus.</t>
  </si>
  <si>
    <t>Aihealue 1: Metsien käyttö: Metsien käyttö elinkeinotoiminnassa</t>
  </si>
  <si>
    <t>Ammattimaiseen marjastukseen liittyviä varusteita, asiakirja-aineistoa ja valokuvia, egyptinparrujen veistoon käytetty piilukirves.</t>
  </si>
  <si>
    <t>Aihealue 1: Metsien käyttö: Puun ja muiden metsätuotteiden käyttö</t>
  </si>
  <si>
    <t>Puisia liikelahjoja ja palkintoja, visaesinekokoelma</t>
  </si>
  <si>
    <t>Aihealue 2: Organisaatiot: Metsäalan organisaatiot</t>
  </si>
  <si>
    <t>Metsäalan organisaatioiden mainospäähineitä, -paitoja ja –kravatteja , Metsähallituksen Pohjanmaan piirikuntakonttorin auton rekisterikilpi, Metsähallituksen sponsoroima hiihtohaalari 90-luku</t>
  </si>
  <si>
    <t>Aihealue 4: Metsätalous: Metsänparannus</t>
  </si>
  <si>
    <t>Metsänhoitajan työuraan  metsätaloudessa (mm. metsänparannus) liittyviä valokuvia 1960-80-luvulta</t>
  </si>
  <si>
    <t>Aihealue 4: Metsätalous: Metsätalouden suunnittelu ja järjestely</t>
  </si>
  <si>
    <t>Kuutioimistaulukko, Metsähallituksen kehittämisjaoston tutkimuslaitteistoa, Metsähallituksen vastaavan rakennusmestarin kuvaamia työuraansa liittyviä kuvia Lapista ja Pohjois-Pohjanmaalta, Metsähallituksen kehittämisjaoston asiakirja- ja pienpainateaineistoa</t>
  </si>
  <si>
    <t>Aihealue 4: Metsätalous: Puunkorjuu ja -kuljetus</t>
  </si>
  <si>
    <t>Valmet metsätraktori ja siihen liittyviä varusteita ja mainoskylttejä, Valmet metsätraktoriin liittyvää kuva-aineistoa sekä valokuvia 1920-luvun savotoilta, Valmet metsätraktoriin liittyvää asiakirja- ja pienpainateaineistoa</t>
  </si>
  <si>
    <t>Aihealue 4: Metsätalous: Puunkorjuu ja -kuljetus, Kaukokuljetus</t>
  </si>
  <si>
    <t>Valokuvia halkojen lastauksesta laivaan 1960-luvulla ja Chevrolet-tukkirekasta ja reestä</t>
  </si>
  <si>
    <t>Aihealue 4: Metsäteollisuus: Metsäteollisuus</t>
  </si>
  <si>
    <t>Työuraan Ab W. Gutzeit &amp; Co:n metsäosaston piiripäällikkönä ja yhtiön metsäpäällikkönä liittyviä valokuvia. Metsänhoitajan uraan A. Ahlström Oy:n metsänhoito- ja metsänparannustehtävissä 1950-1960-luvulla kuvaamia kaitafilmejä.</t>
  </si>
  <si>
    <t>Aihealue 4: Metalliteollisuus: Valaisinteollisuus</t>
  </si>
  <si>
    <t>Osa Ornon valmistamista Keravan uimahallin vanhoista allasvalaisimista siirrettiin museon kokolemiin.</t>
  </si>
  <si>
    <t>Aihealue 6: Koulutus: Metsäammattilaisuus ja metsäalan koulutus</t>
  </si>
  <si>
    <t>Metsänhoitajaliiton standaareja, palkintoja, metsänhoitajasormus, hautamuistomerkki, mitaleja, kalvosinnapit, metsänhoitajapuukko. Metsänhoitajan 1930-luvun opiskeluaikoihin liittyviä valokuvia,  Metsänhoitajalle, metsäpäällikölle, metsäneuvokselle (mm. Kajaani Oy, Tampella Ab) kuuluneita valokuvia.  Metsänhoitajan uraan Rauma-Repola Oy:n puunhankinnassa 1950-1970-luvulla liittyviä valokuvia. Metsänhoitajaliittoon ja metsänhoitajiin liittyvää asiakirja-, pienpainate- ja kirjastoaineistoa.</t>
  </si>
  <si>
    <t>Aihealue 6: Tiede ja tutkimus: Metsäntutkimus</t>
  </si>
  <si>
    <t>Metsäntutkimuslaitoksessa käytössä ollutta tutkimus- ym. esineistöä. Metsäntutkimuslaitoksen historiallinen valokuvakokoelma sekä Metsäntutkimuslaitoksen metsäekonomian osaston tutkimusaineistoon "Suomalaisen metsätyömiehen elintason tutkimus 1969–1972" liittyvä kuva-aineisto.</t>
  </si>
  <si>
    <t>Rauman museo</t>
  </si>
  <si>
    <t>Aihealue 4: Käsiteollisuus: Käsiteollisuus, Pitsinnypläys</t>
  </si>
  <si>
    <t>Rauman museoon on vuoden 2016 aikana tallennettu nyplätyn pitsin tekemiseen liittyvää aineistoa, sekä muutamia uusia nyplättyjä tekstiileitä. Osa materiaalista on saatu lahjoituksena vuoden aikana, osa on odottanut tarkempaa luettelointia muutaman vuoden. Yhden merkittävän kokonaisuuden muodostaa raumalaisen mestarinyplääjän (1906-1995) mynsteri- eli pitsimallikokoelma, joka lahjoitettiin museolla nyplääjän elämäntyötä käsitelleen näyttelyn päättymisen jälkeen.</t>
  </si>
  <si>
    <t>Nurmijärven museo</t>
  </si>
  <si>
    <t>Aihealue 3: Asuminen ja eläminen: Lapsiperheen arki kehyskunnassa</t>
  </si>
  <si>
    <t>Minun paikkani -valokuvakeruu. Keruun aiheena oli itselle, perheelle tai ystävyksille merkittävän paikan valokuvaaminen. Kuvakeruu liittyi paikallisidentiteettiä pohtivaan näyttelyyn.</t>
  </si>
  <si>
    <t>Kuopion kulttuurihistoriallinen museo</t>
  </si>
  <si>
    <t>Pohjois-Savo</t>
  </si>
  <si>
    <t>Aihealue 4: Kauppa: Vähittäiskauppa, Markkinat</t>
  </si>
  <si>
    <t>Piretta Oy:n valokuva-arkistoa 250 kuvaa</t>
  </si>
  <si>
    <t>Aihealue 7: Vaikuttajat: Minna Canth</t>
  </si>
  <si>
    <t>Minna Canthin ja perillisten valokuva albumeja 12 kpl.</t>
  </si>
  <si>
    <t>Työväenmuseo Werstas</t>
  </si>
  <si>
    <t>Aihealue 2: Yhdistystoiminta: Ammattiyhdistysliike</t>
  </si>
  <si>
    <t>Aihealue 2: Yhteiskunnalliset liikkeet: Kansanliikkeet, Poliittinen työväenliike</t>
  </si>
  <si>
    <t>Aihealue 2: Yhteiskunnalliset liikkeet: Kansanliikkeet</t>
  </si>
  <si>
    <t>Aihealue 2: Organisaatiot: Kuluttajien osuustoimintaliike ja liiketoiminta</t>
  </si>
  <si>
    <t>Aihealue 2: Yhteisöt: Työväen kulttuuritoiminta</t>
  </si>
  <si>
    <t>Aihealue 2: Suomen valtio ja valtion organisaatiot: Suomen ja Venäjän/Neuvostoliiton suhteet</t>
  </si>
  <si>
    <t>Hohloma-astiasto (8 lusikkaa, 1 kauha, 6 lautasliinamansettia, 6 pikaria, 6 likööripikaria, 6 viinilasia, 6 vesilasia, 6 keittokulhoa, 1 syvä lautanen, 1 vati, 1 tarjoiluvati, 1 syvä kulho, 2 kynttilänjalkaa, 1 kannellinen purkki).</t>
  </si>
  <si>
    <t>Aihealue 4: Työelämä: Työturvallisuus</t>
  </si>
  <si>
    <t>Siistijän työvaatteet, tutkijan takki</t>
  </si>
  <si>
    <t>Aihealue 2: Yhteisöt: Viittomakieliset</t>
  </si>
  <si>
    <t>Valokuva aiheena kuurojen shakinpeluuharrastus
Huuliltaluvun oppikirja 1947 ja  Viittomakielen opas  1974 
Aura Ahlbäckiin liittyvää aineistoa: 131 valokuvaa sekä 6 liuskaa kinonegatiiveja, 19 kpl kirjeitä/kirjekuoria ja kortteja, 2 muistiinpanovihkoa, 1 Kuurojen talvikisojen ohjelma vuodelta 1995, 1 käyntikortti, 1 kultafoliopaperi kuoressa
Tampereen kuulovammaisten koulun havaintovälineitä sekä puheopetuksessa käytettyjä laitteita ja materiaaleja. Viitisenkymmentä esinettä ja joitakin kirjoja.</t>
  </si>
  <si>
    <t>Aihealue 2: Yhteisöt: Seksuaali- ja sukupuolivähemmistöt</t>
  </si>
  <si>
    <t>Aihealue 2: Yhteiskunnalliset liikkeet: Kansanliikkeet, Ympäristöliike</t>
  </si>
  <si>
    <t>Aihealue 2: Yhteiskunnalliset liikkeet: Kansanliikkeet, Naisasialiike</t>
  </si>
  <si>
    <t>Tarra ja 2 kpl pienpainatteita, 4 kpl kirjoja sekä kirjan käsikirjoitus arkistoon</t>
  </si>
  <si>
    <t>Keski-Suomen museo</t>
  </si>
  <si>
    <t>Aihealue 7: Vaikuttajat: Jonas, Maikki ja Vappu Heiska</t>
  </si>
  <si>
    <t>Kokoelmiin saatiin lahjoituksena kuvataiteilija Vappu Heiskan tussipiirros Hammajärvi 5/7 -72. Teos täydentää Heiskan taiteilijakodin ja Vappu Heiskan taideteosten kokoelmaa.</t>
  </si>
  <si>
    <t>Aihealue 7: Vaikuttajat: Urho Lehtinen</t>
  </si>
  <si>
    <t>Kuvataitelija Urho Lehtisen perikunnalta saatiin kokoelmiin lahjoituksena Lehtisen öljymaalauksia, hiilipiirroksia, kirkkomaalausten luonnoksia sekä Urho Lehtisen toimintaan taiteilijana liittyvä valokuva-albumi, maalausten aiheena käytettyjä tuoleja sekä kaappikello. Lehtisen ateljeekodin irtaimistoon kuuluneen lahjoituksen aineisto täydentää Keski-Suomen museon laajoja Lehtiseen liittyviä kokoelmia.</t>
  </si>
  <si>
    <t>Aihealue 3: Asuminen ja eläminen: Opiskelijan arki ja kulttuuriympäristö</t>
  </si>
  <si>
    <t>Keski-Suomen keskusammattikoulun oppilaslehtiä ja koulun kuvanvalmistuslinjan valokuvausaineistoa 1950-60-luvulta. Vuonna 1949 Jyväskylään perustetun Keski-Suomen keskusammattikoulun opiskeluun ja oppilastoimintaan liittyvä aineisto kartuttaa Keski-Suomen museon opiskelijan arkeen ja kulttuuriympäristöön liittyvän tallennusvastuualueen kartuntaa.</t>
  </si>
  <si>
    <t>Museon kokoelmiin saatiin lahjoituksena Jyväskylän yliopiston Kortepohjan ylioppilaskylään liittyviä digitaalisia valokuvia 1990- ja 2000-luvulta. Valokuva-aineisto kuvastaa ylioppilaskylän rakennuskannan muutoksia ja sisältää myös opiskelija-asuntojen sisäkuvia. Aineisto täydentää Keski-Suomen museon opiskelijan arkeen ja kulttuuriympäristöön liittyvän tallennusvastuualueen kartuntaa.</t>
  </si>
  <si>
    <t>Kultamuseo</t>
  </si>
  <si>
    <t>Aihealue 4: Kullankaivu: Kullankaivu</t>
  </si>
  <si>
    <t>Valokuvia ja esineitä liittyen kullankaivuun sekä kullankaivuteemaisiin tapahtumiin.</t>
  </si>
  <si>
    <t>Suomen valokuvataiteen museo</t>
  </si>
  <si>
    <t>Aihealue 2: Yhdistystoiminta: Valokuva-alan järjestöt</t>
  </si>
  <si>
    <t>Ammattivalokuvaajien välisten vuosikilpailujen voittajatöitä 2010-luvulta sekä Suomen kuvaväki-järjestön paperiarkistoa 1950-luvulta.</t>
  </si>
  <si>
    <t>Aihealue 3: Harrastukset: Valokuvaus</t>
  </si>
  <si>
    <t>Laaja kinofilmikauden dia-aineisto, jonka tekijä on kuvannut sekä ammatikseen että vapaa-ajallaan, lähinnä 1970 – 1990-luvuilta.</t>
  </si>
  <si>
    <t>Aihelaue 4: Ammattiryhmät: Valokuvaajat</t>
  </si>
  <si>
    <t>Erityyppisiä käyttämättömiä lasi- ja muovipohjaisia negatiiviaineistoja sekä 1950-luvun näyttelyvedoksia ja 1980-luvun värinegatiiveja.</t>
  </si>
  <si>
    <t>Aihealue 4: Optiikka: Kamerat, suurennuskoneet</t>
  </si>
  <si>
    <t>Erityyppisiä ammattilaisten ja harrastajien käyttämiä kameroita ja suurennuskojeita sekä niiden käyttöohjeita ja esitteitä.</t>
  </si>
  <si>
    <t>Aihealue 4: Palveluyritykset: Valokuvaamot</t>
  </si>
  <si>
    <t>Valokuvaamojen välineistöä ja kuva-aineistoa 1900-luvun alusta.</t>
  </si>
  <si>
    <t>Aihealue 4: Palveluyritykset: Valokuvausliikkeet</t>
  </si>
  <si>
    <t>Kameroita, suotimia, kuvien esittämiseen ja säilytykseen liittyviä esineitä, joiden provenienssi on epäselvä, sekä valokuvausvälineiden käyttöohjeita ja esitteitä.</t>
  </si>
  <si>
    <t>Aihealue 4: Valmistustekniikat: Pimiötyö</t>
  </si>
  <si>
    <t>Pimiökemikaali- ja vedostuspaperipakkauksia, pimiövälineistöä ja varhaisia sekä uusia esimerkkejä eri menetelmistä, mm. dagerrotyyppejä.</t>
  </si>
  <si>
    <t>Aihealue 6: Valokuvaus: Valokuvauksen kulttuurit</t>
  </si>
  <si>
    <t>Vanhoja valokuva-albumeja, varhainen valokuvarintanappi ja esimerkkejä valokuvan eri alalajeista, mm. varhaista luontokuvaa sekä sotakuvaa.</t>
  </si>
  <si>
    <t>Aihealue 6: Taide: Valokuvataide</t>
  </si>
  <si>
    <t>Suomessa toimivien valokuvataiteilijoiden teoksia sekä niiden valmistumiseen liittyvää aineistoa kuten luonnoksia ja dokumentaatiota.</t>
  </si>
  <si>
    <t>Aihealue 7: Käännekohdat: Valokuvauksen digitalisoituminen</t>
  </si>
  <si>
    <t>Nykyhetken kännykkäkuvaa turvapaikanhakijoiden elämästä sekä harrastajan omista digikuvistaan tekemä valokuvakirja.</t>
  </si>
  <si>
    <t>Aihealue 7: Vaikuttajat: I.K. Inha</t>
  </si>
  <si>
    <t>Inhan maisemakuvia Suomesta.</t>
  </si>
  <si>
    <t>Varkauden museot</t>
  </si>
  <si>
    <t>Aihealue 4: Metsäteollisuus: Metsäteollisuus, Massa- ja paperiteollisuus</t>
  </si>
  <si>
    <t>Varkauden sellusoosatehtaan VaSa-projektin työmaadiakuvat 646 kpl
Paperinvalmistusprosessin suunnittelumateriaali
Paperiveitsiä 4  kpl
Työasuja 3 kpl
Dokumentointivalokuvaus 52 kpl</t>
  </si>
  <si>
    <t>Mobilia</t>
  </si>
  <si>
    <t>Aihealue 5: Liikenne: Tieliikenne</t>
  </si>
  <si>
    <t>Polkuauto, polkumopo, polkupyörä, hevoskärryt, kolme kelkkaa, Valtra L1112M-4-traktori
Kaksi opetusalustaa, kolme opetusvälinettä
122 Rolls-Royce -pienoismallia
TVH:n ja Tiehallinnon pienesineitä 39 kpl (mm. liikennevaloja, kilapilupalkintoja, mainospaitoja AV-laitteita, tiensuunnittelukoneita)
Valokuvia Liikenneturvan toiminnasta ja 1930-50-lukujen silloista yht. 202 kpl
515 nimekettä kirjoja
Arkistoaineistoa, mm. tiesuunnitteluohjeita, myyntiesitteitä</t>
  </si>
  <si>
    <t>Aihealue 5: Liikenne: Vesiliikenne, Kanavaliikenne</t>
  </si>
  <si>
    <t>Valokuvia Saimaan kanavan rakentamisesta 331 kpl.</t>
  </si>
  <si>
    <t>Hevoskärryt, 3xkelkka, 2xpolkuauto, polkupyörä, Valtra L1112M-4 -traktori
2xopetusalusta, 3xhavaintoväline
122xRolls-Royce-pienoismalli
39xTiehallinnon esineistö (mm. liikennevaloja, mittausvälineitä, palkintoja, mainospaitoja, tiensuunnittelukoneita, av-laitteita)
202xvalokuvia (Liikenneturvan toiminnan dokumentointi, 30-50-lukujen siltojen rakentaminen)
9hm arkistoaineistoja (mm. myyntiesitteitä, tiesuunnitteluohjeita)
6 hm. kirjoja 515kpl (liikennevälinetekniikka, moottoriurheilu, tienpito)</t>
  </si>
  <si>
    <t>Aihealue 4: Käsiteollisuus: Käsiteollisuus, Aseiden valmistus</t>
  </si>
  <si>
    <t>Koti- ja ulkomaisia (Ruotsi, Venäjä) verstaskäsityönä valmistettuja suustaladattavia pii- ja nallilukkoisia metsästys- ja sotilasaseita 6 kpl, kauhavalaisen Pellonpään asepajan valm. kivääreitä vuosilta 1938 ja 1943, 2 kpl, Tampereella Valmetin Lentokonetehtaalla 1940-50-luvulla verstaskäsityönä valmistettu haulikko, engl. T. T. Proctorin valm. metsästyskivääri. Jalkajousen varsiosa, vuosiluku 1695.</t>
  </si>
  <si>
    <t>Pääasiassa ulkomaisten riistaeläinten pää-, sarvi- ja kokotrofeita; mm. valkopääantilooppi, njala, kirjoantilooppi, aavikkoilves, vuoriruokoantilooppi; 9 kpl.</t>
  </si>
  <si>
    <t>Aihealue 4: Aseteollisuus: Metsästysaseet</t>
  </si>
  <si>
    <t>Kotimaista teollista valmistetta (Valmet, Tikkakoski Oy) olevia metsästysaseita 2 kpl, ulkomaista valmistetta olevia metsästys- ja rata-aseita 13 kpl.</t>
  </si>
  <si>
    <t>Suomalaisten metsästysseurojen kankaisia hiha/seuramerkkejä ja pöytäviirejä noin 50 kpl.</t>
  </si>
  <si>
    <t>Kehystetty luontoaih. taidevalokuva, mets.aiheista ITE-taidetta (piirroksia) 4 kpl, metsästyskoira-aih. öljymaalaus, grafiikanlehti (vesilintuja), lyijykynäpiirros (karhujahti).</t>
  </si>
  <si>
    <t>Saarijärven museo</t>
  </si>
  <si>
    <t>Aihealue 2: Julkisen sektorin palvelut: Maaseudun palvelurakenne ja sen muutokset</t>
  </si>
  <si>
    <t>Saarijärven kaupungin vapaa-aikapalveluiden Saarijärven urheilukentällä urheilukilpailuissa käytettyjä laitteita ja välineitä.
Saarijärven kaupungin 150-vuotisjuhlavuoden 2016  paita.
Kehystettyjä valokuvia Saarijärven kaupungintalosta.
Video Saarijärvi 150 vuotta -juhlasta 24.10.2016.
Muistelmavihkoja vaaleista Lannevedellä 1950 - 2009.
Saarijärven Vesihuolto Oy:n 40-vuotisjuhlan äänite 1987.</t>
  </si>
  <si>
    <t>Merilinnustuksessa käytettyä esineistöä, mm. linnustusjolla moottoreineen, vaatteita ja varusteita, vesilintujen houkutuskuvia ym., yht. n. 100 kpl.
Hylkeenpyynnissä Suomenlahdella käytettyjä välineitä ja varusteita, mm. jolla, perämoottori, ajopuu, hyljekelkka, suksia, harppuunoita, hyljekeihäitä, yht. n. 30 esinettä.
Muita metsästysvälineitä ja varusteita (mm. pyyntirautoja, puukkoja, lataustarvikkeita, houkutusvälineitä, päähineitä, vaatteita), yht. n. 150 kpl.
Valokuvia n. 2200.</t>
  </si>
  <si>
    <t>Outokummun kaivosmuseo</t>
  </si>
  <si>
    <t>Pohjois-Karjala</t>
  </si>
  <si>
    <t>Aihealue 4: Kaivosteollisuus: Kaivosteollisuus</t>
  </si>
  <si>
    <t>Aihealue 2: Yhdistystoiminta: Maaseudun yhdistystoiminta</t>
  </si>
  <si>
    <t>Saarijärven Seudun Matkailuyhdistys ry:n arkistoa 1987 - 1993.
Saarijärven - Viitasaaren seudun matkailuyhdistys ry:n arkistoa 1994 - 2010.
Video Saarijärven Sotaveteraanit ry:n 50-vuotisjuhlasta 6.2.2016.</t>
  </si>
  <si>
    <t>25 sidosta</t>
  </si>
  <si>
    <t>Museoviraston Kuvakokoelmat</t>
  </si>
  <si>
    <t>Aihealue 5: Viestintä: Lehtikuvaus</t>
  </si>
  <si>
    <t>Sanomalehti Uuden Suomen kokoelman siirto Valokuvataiteen museosta Kuvakokoelmille: valtakunnalliset uutistapahtumat, elinkeinoelämä, vaikuttajat, urheilu, kulttuuri, Helsingin kunnallispolitiikka, kokoelma sisältää kuvat 1938 - 1991 ja Iltalehden aineistoa 1991 - 2002 (uutistapahtumat, julkkikset, viihde)</t>
  </si>
  <si>
    <t>Yksi öljymaalaus.
Yksi veistosaihio.</t>
  </si>
  <si>
    <t>Sanomalehti Itä-Hämeen kuvat: paikallisuutiset, vaikuttajat, kulttuuri, urheilu (Vierumäen urheiluopisto) Heinolan-Hartolan-Sysmän seudulla 1964-2001. Lehtikuvaajan elämäntyö.</t>
  </si>
  <si>
    <t>Valokuvaaja VK Hietasen kokoelma, uutistapahtumat, elinkeinoelämä, kulttuuri, urheilu, viihde Turun seudulla 1955-1989 sekä valtiovierailut ja vaikuttajat</t>
  </si>
  <si>
    <t>Aihealue 7: Vaikuttajat: Kain, Harri, Marko ja Yrjö Tapper</t>
  </si>
  <si>
    <t>Tapperin taiteilijaveljeksiin liittyvää video- ja kuvamateriaalia sisältävä  DVD.</t>
  </si>
  <si>
    <t>Aihealue 7: Vaikuttajat: J.L. Runeberg</t>
  </si>
  <si>
    <t>Video Runebergin päivän juhlasta 5.2.2016 Saarijärven kaupungintalolla.</t>
  </si>
  <si>
    <t>Arkistokokoelmaan on tallennettu yksi kartta; Helsingin kartta linja-automatkustajia varten (1935-1936).</t>
  </si>
  <si>
    <t>Heinolan kaupunginmuseo</t>
  </si>
  <si>
    <t>Esinekokoelmiin on tallennettu kaksi päiväkotiesineistöä täydentävää ruotsinkielisen päiväkodin puista leikkikalua, soutuvene ja kuorma-auto.</t>
  </si>
  <si>
    <t>Esinekokoelmiin on liitetty Linnanmäen pienoismalli, joka esittää huvipuistoa vuonna 1959. Pienoismalli on tehty 1990-luvulla.</t>
  </si>
  <si>
    <t>Aihealue 4: Ammattiryhmät: Naisvalokuvaajat</t>
  </si>
  <si>
    <t>Lehtikuvaaja Sari Gustafssonin 1980-luvun alun kuvauksia: Kansallisoopperan balettikoulun toimintaa 1983 ja Sinebrychoffin panimon dokumentaatio 1980.</t>
  </si>
  <si>
    <t>Aihealue 3: Populaarikulttuuri: Julkinen ja yksityinen kuva</t>
  </si>
  <si>
    <t>Taidemaalari, graafikko ja kuvittaja Toivo Talven piirtämä muotokuva isästään vuodelta 1929 Suistamolta. Piirros on tehnyt kaksi evakkomatkaa.</t>
  </si>
  <si>
    <t>Aihealue 3: Asuminen ja eläminen: Koti ja arkielämä kuvallisen tallennuksen kohteena</t>
  </si>
  <si>
    <t>Käsin väritetty kehystetty valokuva vuodelta 1917, tuntematon nelihenkinen perhe kuvattuna talon edustalla; Helsingin Kallion nykydokumentointia vuosilta 2007-2016;  Helsingin nykydokumentointia 2010-luvulla. Kuvat liittyvät myös kuvajournalismiin.</t>
  </si>
  <si>
    <t>Graafikko ja valokuvaaja Arvo Vatasen valokuvatuotanto 1950-luvulta 2010-luvulle. Aihealueina mm. populaarikulttuuri.</t>
  </si>
  <si>
    <t>Aihealue 6: Arkkitehtuuri: Rakennettu kulttuuriympäristö</t>
  </si>
  <si>
    <t>Sipoon vanhan kirkon piirustus 1871, piirtäjä Thorsten Waenerberg; Maarian kirkkko, Harry Röneholmin kaksi akvarellia; Ernst Lohrmannin arkkitehtuuripiirustuksia ja Lohrmannin alkuperäisten arkkitehtipiirustusten reprokuvauksia. Määrät ilmoitettu valokuvina.</t>
  </si>
  <si>
    <t>Presidentti Svinhufvudin yksityissihteerinä ja 1920-30-lukujen taustavaikuttajana toimineen Erkki Räikkösen negatiivikokoelma.</t>
  </si>
  <si>
    <t>Aihealue 7: Käännekohdat: Valtakunnallisesti merkittävät historialliset ja kulttuuriset käännekohdat</t>
  </si>
  <si>
    <t>1900-luvun alkuun, vuoteen 1918 ja 1920-30-lukujen tapahtumia kuvaavien valokuva-albumeiden valittujen kuvien reprokuvaus kokoelmiin.</t>
  </si>
  <si>
    <t>Aihealue 4: Elinkeinoelämä: Infrastruktuuri ja valtakunnallinen muutos</t>
  </si>
  <si>
    <t>Suomalainen Tori -valokuvakilpailun lunastetut kuvat. Torikauppaa, -kulttuuria ja -rakenteita kuvaava aineisto vuodelta 2015.</t>
  </si>
  <si>
    <t>Aihealue 1: Ihminen ja luonto: Kulttuuri- ja elinympäristön muutos</t>
  </si>
  <si>
    <t>Turvepehkun nostotyö Vilppulan Ajostaipaleenkylän Majasuolta 1917 - 1920.</t>
  </si>
  <si>
    <t>Aihealue 4: Rakennusteollisuus: Rakennusteollisuus</t>
  </si>
  <si>
    <t>Rakennusainetehdas Keranan dokumentointi 1975-1985</t>
  </si>
  <si>
    <t>Aihealue 5: Viestintä: Kuvajournalismi</t>
  </si>
  <si>
    <t>Leikekirja valokuvaaja Pekka Kyytisen tuotannosta</t>
  </si>
  <si>
    <t>Kankaanpään kaupunginmuseo</t>
  </si>
  <si>
    <t>Aihealue 4: Tekstiili- ja vaatetusteollisuus: Vaatetusteollisuus, Valmisvaateteollisuus, Reima Oy</t>
  </si>
  <si>
    <t>Reiman tuotantoa, vaatteita 1960 luvulta 2010-luvulle sekä markkinointimateriaalia, mallikuvia, leimasimia. Valokuvia Reiman tehtaalta, työnteosta ja vapaa-ajan vietosta sekä tapahtumista. Arkistomateriaalia sekä tehtaan toimintaan, älyvaatekehitykseen että yksittäisiin työntekijöihin liittyen.</t>
  </si>
  <si>
    <t>Lapin maakuntamuseo</t>
  </si>
  <si>
    <t>Aihealue 7: Käännekohdat: Toinen maailmansota, Saksan armeijan joukot Lapissa</t>
  </si>
  <si>
    <t>Saksan armeijalla IIMS aikaan käytössä olleet puusukset ja Saksan armeijan järjestämässä lasten joulujuhlassa annettu joululahja pikkutytölle: puiset nukkekodin kalusteet. Valokuvia saksalaisista sotilaista jatkosodan aikana Liinahamarin hotellissa, Petsamossa.</t>
  </si>
  <si>
    <t>Vantaan kaupunginmuseo</t>
  </si>
  <si>
    <t>Aihealue 3: Asuminen ja eläminen: Lähiöasuminen</t>
  </si>
  <si>
    <t>Myyrmäessä sijaitseva, alkuperäisessä sisutuksessaan säilynyt, Red Onion -ravintola dokumentointiin ennen sen perusteellista remonttia kesän 2016 alussa. Ravintola on toiminut Myyrmannin ostoskeskuksen yhteydessä yli 20 vuotta. Se on ollut länsivantaalaisille lähiönuorille merkittävä kohtaamispaikka ja monelle ensimmäinen kosketus ravintolaelämään. Paikan päällä käytiin valokuvaamassa ja haastattelemassa ja samassa yhteydessä valokuvia ravintolan alkuvuosilta skannattiin museon kokoelmiin.</t>
  </si>
  <si>
    <t>Aihealue 5: Majoitus-, matkailu- ja ravitsemustoiminta: Lapinmatkailu</t>
  </si>
  <si>
    <t>Lapland Safariksen asiakkaan asukokonaisuus 2016, lasketteluhissilippuja Ounasvaaralta ja Pallakselta 1970-1980-luvut, Pallas-keulamerkki 1960-luku, matkamuistoja: lapinnukkeja, koristepuukko, karvapeikkoja, seinävaate 1960-1970-luvut, Joulupukin pääpostin matkamuistotaulu 1980-luku, kokoelma hihamerkkejä eri puolilta Lappia 1960-1970-luvut, Pallas-rintamerkki, kokoelma  Lapin matkailuesitteitä, matkamuistolaukku Petsamosta 1930-luku, valokuva-albumi Liinahamarin hotellista 1940-luku</t>
  </si>
  <si>
    <t>Martinlaaksossa sijainneen ostarin jäähyväiskonsertin dokumentointi ja tapahtuman yhteydessä suoritettu muistojen keruu. Sadat ihmiset kirjoittivat Martinkeskukseen ja Martinlaakson lähiöön liittyviä muistojaan Vantaan kaupunginmuseon muistokirjoihin sekä tapahtuman Facebook-sivuille. Henkilökohtaisten muistojen lisäksi museon kokoelmiin päätyi tapahtuman juliste, tilaisuudessa otetut valokuvat ja tehdyt haastattelut sekä rakennuksessa toimineen kauppiaan tuomat lehtileikkeet ja valokuvat.</t>
  </si>
  <si>
    <t>Suomen Ilmailumuseo</t>
  </si>
  <si>
    <t>Ilmavoimien sotalentäjien henkilöarkistoa 1940-70-luvuilta:  valokuvia, arvomerkkejä, puhdetöitä; useita lahjoituksia.
Ilmavoimien apumekaanikon henkilöarkistoa ja valokuvia 1930-40-l.
Ilmavoimien sotilaslentäjien virkapukuja 1960-l.
Valokuvia Ilmavoimien kuljetuslentokalustosta (DO, useita lahjoituksia) sekä Utin juhannusjuhlasta 1960.
Ilmavoimien lentokonekalustoon liittyviä lasinegatiiveja 1920-l.
Tiiksjärven lentotukikohdassa jatkosodassa toimineen lotan valokuva-albumi.</t>
  </si>
  <si>
    <t>Aihealue 4: Metalliteollisuus: Konepajateollisuus, Lentokoneteollisuus</t>
  </si>
  <si>
    <t>Aihealue 5: Liikenne: Ilmailu</t>
  </si>
  <si>
    <t>Helsinki Air Show 1974, Super 8 -kaitafilmi, Helsinki Air Show 1974 &amp; 1978 esitteitä.
Useita valokuvalahjoituksia DC-3 lentokoneesta 1940-60-luvulta.
Kuopio Air Show 2016, valokuvia.
Yhden lentämällä tehdyn Espanjan lomamatkan tallennettu aineisto (valokuvia, kaitafilmiä, matkamuistot, postikortit) vuodelta 1960.</t>
  </si>
  <si>
    <t>Aihealue 5: Liikenne: Ilmailu, Ammatti-ilmailu</t>
  </si>
  <si>
    <t>Finnair: valokuvia, asiakirjoja, virka-asuja ym. esineistöä (1950-2000-l) cabinhenkilökunnasta, lentäjistä, mekaanikoista, tekn. johdosta; tekn.valok., ohjeita lentokoneista; 8 mm filmejä (1970) tyyppikoulutuksesta; lentäjänkoulutusistuin 2000-l.
Valokuvia, lentäjä Ilmavoimissa ja Pohjolan Voima Oy:ssa 1930-90-l.
Valokuvia, Veljekset Karhumäki Oy / Kar-Air Oy, 1930-60 -l.
Valokuvia, Lentomainos Oy 1950-l.
Lentomainos Mikkonen Oy:n mainoshinauskalusto.
Ilmailuhallituksen johtajan henkilöarkistoa.</t>
  </si>
  <si>
    <t>Aihealue 5: Liikenne: Ilmailu, Harrasteilmailu</t>
  </si>
  <si>
    <t>Aihealue 4: Ostoskeskukset ja -keskittymät: Ostoskeskukset ja -keskittymät</t>
  </si>
  <si>
    <t>Martinlaaksossa sijainneen Martinkeskuksen dokumentointi ennen sen toiminnan loppumista. Syksyllä 2016 ostoskeskus purettiin. Museosta käytiin paikalla kaksi kertaa. 19.4.2016 valokuvattiin ja haastateltiin paikan viimeisiä yrittäjiä ja henkilökuntaa, marraskuussa 2016 valokuvattiin ja ostoskeskuksessa toimineesta baarista tehtiin muutama talteenotto esinekokoelmiin. Martinkeskuksen dokumentoinnin voi lasketa kuuluvaksi tallennusvastuualueena sekä kauppakeskuksien että lähiöelämän piiriin.</t>
  </si>
  <si>
    <t>Tornionlaakson maakuntamuseo</t>
  </si>
  <si>
    <t>Aihealue 2: Yhteisöt: Valtioiden rajat ylittävä vuorovaikutus ja kontaktit</t>
  </si>
  <si>
    <t>Haaparannalta ostettuja elintarvikepakkauksia vanhoja ja vähän uudempiakin, Haaparannalla toimineen torniolaisen kultasepän töitä, pienoismalleja ja lasten leikkikaluja Haaparannalta, matkamuistoja Seskarösta,joulukoristeita Haaparannalta ja Rörstrand-lautanen.
Valokuvia Haaparannalla työskennelleen kultasepän liikkeestä ja arkistomateriaalia, Tornionlaakson matkailijayhdistyksen valokuvia ja arkistomateriaalia, Kalixilaisen lahjoittajan valokuva-albumi ja Mia Greenin valokuvapostikorteja.</t>
  </si>
  <si>
    <t>Teatterimuseo</t>
  </si>
  <si>
    <t>Aihealue 6: Esittävä taide: Ammattimainen, kotimainen ooppera</t>
  </si>
  <si>
    <t>Esineet: näyttämöpukuja ja -asusteita 3 kpl</t>
  </si>
  <si>
    <t>Aihealue 6: Esittävä taide: Ammattimainen, kotimainen tanssi</t>
  </si>
  <si>
    <t>Aihealue 6: Esittävä taide: Ammattimainen, kotimainen teatteri</t>
  </si>
  <si>
    <t>Esineet: pukuluonnoksia 8 kpl, lavastusluonnoksia 10 kpl, näyttämöpukuja 22 kpl, pienoismalleja 6 kpl, muita esineitä 10 kpl. 
Arkistoaineisto: Teatteri Raivoisat Ruusut 2,14 hm, Operettiteatteri 0,06 hm, yksittäiset taiteilijat yht. 0,22 hm, käsiohjelmia ja julisteita (ei tilastoitu).
Audiovisuaaliset objektit, kuvatallenteet: taiteilijahaastattelut (17 kpl), seminaaritallenteet (2 kpl), esitystallenne (1 kpl).
Audiovisuaaliset objektit, äänitteet: seminaaritallenne (1 kpl).</t>
  </si>
  <si>
    <t>Aihealue 6: Valokuvaus: Teatteri-, tanssi- ja oopperavalokuvaus</t>
  </si>
  <si>
    <t>Valokuvat: Espoon Kaupunginteatteri 575 kpl, signeerattuja valokuvia suomalaisista näyttelijöistä 537 kpl, Helsingin Kaupunginteatteri 507 kpl, Tea Ista ja Jack Witikka 461 kpl, Operettiteatteri 111 kpl, Martti Kuningas 72 kpl, muut valokuvat 518 kpl.</t>
  </si>
  <si>
    <t>Rauman merimuseo</t>
  </si>
  <si>
    <t>Merimiesten sosiaali- ja kulttuurihistoriaan liittyviä esineitä
Työvälineet- ja varusteet ja henkilökohtaiset muistoesineet, 175 kpl
Laivoihin liittyviä taideteoksia, 8 kpl
Merimiesten sosiaali- ja kulttuurihistoriaan liittyviä valokuvia 
Satama, merimiehet ja laivat, 2502 kpl
Haastatteluja ja videoita
Merenkulkijat, laivat, haaksirikot ja meriarkeologia, 9 h
Arkisto- ja kirjastoaineisto
Merenkulkijoiden henkilökohtaisia asiakirjoja, laivakohtaisia asiakirjoja ja teoksia yht. 5,2 hm,1732 kpl</t>
  </si>
  <si>
    <t xml:space="preserve">Arkistoaineisto
Laivanrakennus ja varustamot, 382 kpl, 1,1 hm
</t>
  </si>
  <si>
    <t>Aihealue 6: Koulutus: Merenkulkualan koulutus</t>
  </si>
  <si>
    <t>Arkisto- ja kirjastoaineisto
Merenkulkukoulun koevihkoja, opettajan asiakirjoja,  205 kpl, 0,5 hm
Merenkulun oppikirjoja, 979 kpl, 2,3 hm</t>
  </si>
  <si>
    <t>2,8</t>
  </si>
  <si>
    <t>Tekniikan museo</t>
  </si>
  <si>
    <t>Aihealue 4: Metalliteollisuus: Konepajateollisuus</t>
  </si>
  <si>
    <t>Metso Flow Control -yrityksen historiaan liittyvät Neles-merkkiset koneet: pallosorvi, tiivistehiomakone, alloventtiiliyhdistelmä, annostelija, sakeuslähetin, sähkökäytöt, Neleksen ensimmäinen palloventtiili.
Neleksen työmääräimet.
ABB:n historiaan liittyvä Strömberg-kaasuliesi.</t>
  </si>
  <si>
    <t>Aihealue 5: Viestintä: Mobiiliviestintä</t>
  </si>
  <si>
    <t>Pooli 5:n Kuljetusliikenteen nykydokumentointiin liittyvä Enevo Oy:n matkapuhelintekniikkaa käyttävä sensori ja Enevo One Waste Collection for Smart Cities -esite sekä Enevo Media Kit -sähköinen aineisto.
Matkapuhelimet: Nokia 2650, Nokia 6101, Nokia Supernova 7210, Nokia L' amour 7373 ja Nokia C-3-00.
Outel oy:n Siirto-Santra -soitonsiirtäjä ja käyttöopas.
Postikorttiradio</t>
  </si>
  <si>
    <t>Yksi esite</t>
  </si>
  <si>
    <t>Aihealue 2: Yhteiskunnan tekninen infrastruktuuri: Energia ja energiantuotanto</t>
  </si>
  <si>
    <t>Inkoon hililauhdevoimalan pelastudokumentointi yhteistyössä Fortum Oyj:n, Helsingin yliopiston kansatieteen oppiaineen ja Länsi-Uudenmaan maakuntamuseon kanssa. Haastattelutallenteita ja valokuvia.</t>
  </si>
  <si>
    <t>Hotelli- ja ravintolamuseo</t>
  </si>
  <si>
    <t>Aihealue 2: Organisaatiot: Majoitus- ja ravitsemisalan organisaatiot</t>
  </si>
  <si>
    <t>Vuoden kokki -kilpailuihin yms. liittyviä katelautasia 8 kpl. Kilpailu- ja yhdistystoiminta ravintola-alalla.</t>
  </si>
  <si>
    <t>Aihealue 5: Viestintä: Sähköinen viestinvälitys</t>
  </si>
  <si>
    <t>Helsingin Puhelinyhdistyksen valokuvakokoelma.
Fonecta Oy:n 02-numeropalvelussa käytetty kuulokemikrofoni.
Radio-, AM, ja TM (sekä TV) -tekniikkaan liittyvä kirjallisuus.</t>
  </si>
  <si>
    <t>Aihealue 2: Yhdistystoiminta: Ammattiyhdistysliike, Majoitus- ja ravitsemisalan ammattiyhdistystoiminta</t>
  </si>
  <si>
    <t>Aihealue 5: Viestintä: Radio</t>
  </si>
  <si>
    <t>Rakennussarjasta rakennettu matkaradio 1940-luvulta.</t>
  </si>
  <si>
    <t>Aihealue 4: Ammattiryhmät: Majoitus- ja ravitsemisalan ammatit</t>
  </si>
  <si>
    <t>11 kpl muistelma/haastattelu työuralta hotelli- ja ravintola-alalla
Ravitsemisliikkeiden aineistoa 1970-1990-luvuilta, ruokalistoja, mainoksia ym., mm. Klaus Kurjesta ja Marskista
1 kpl Svenska klubbenin keittiömestarin ohje
kylmäkkötyöhön liittyen arvostelukirja, ruokaohjeita, ruokalistoja ym.
12 kpl ruokaohjemonisteita näistä ruoista
1 kpl harjoittelu- ja arvostelukirja
työtodistus, Kleineh Hotel 1910
kuitti, työtodistus, postikortteja, tulitikkurasia ja -etiketti</t>
  </si>
  <si>
    <t>Astioita ja ruokailuvälineitä eavintola Finnjävelistä, Hotelli Hesperiasta, 
33 kpl Ruoka-/viinilistoja Radisson blue Ruoholahden Seaside-ravintola, Finnjävel, Sognon, La Vista, Hotelli Juhana Herttua, Pohjanhovi, Kahvila Centrum, Rivoli, Ounasvaara, Hotelli Hamburger Börs ym.
T-paita ja arkistoja Hotelli Ilves
Maljakko Hotel Inter Continental
Valokuvia 6 kpl ravintola Motti, 82 kpl ravintola La Vista
Tulitikkurasia ja narikkalappuja Gay Nightclub Hercules
Lehtileikkeet Pohjanhovi, Ounasvaara</t>
  </si>
  <si>
    <t>Aihealue 4: Työelämä: Majoitus- ja ravitsemisliikkeiden sekä Alkon myymälöiden työarki</t>
  </si>
  <si>
    <t>Työväline voinappien tekemiseen, lautaslämmitin Espoon Gumbölen kartanosta</t>
  </si>
  <si>
    <t>Aihealue 5: Majoitus-, matkailu- ja ravitsemustoiminta: Alkoholin anniskelu</t>
  </si>
  <si>
    <t>"Lärvilauta": tarjotin ja 8 snapsilasia, Oluttuoppi: Perhon panimo 20 vuotta -logo</t>
  </si>
  <si>
    <t>Aihealue 5: Majoitus-, matkailu- ja ravitsemustoiminta: Majoittuminen ja ammatillinen ruoka- ja juomakulttuuri yritysten, työntekijöiden ja asiakkaiden näkökulmista</t>
  </si>
  <si>
    <t>Housuprässi Haikon Kartanosta
Hotelli Hesperian ravintolahopeisia esineitä
Matkailumerkki: Hotelli Untola, Helsinki</t>
  </si>
  <si>
    <t>Aihealue 6: Koulutus: Majoitus- ja ravitsemisalan ammatillinen koulutus</t>
  </si>
  <si>
    <t>Tarjoilijan opiskelu- ja työkuvia, mm. Hotelli Torni, 17 kpl</t>
  </si>
  <si>
    <t>Postimuseo</t>
  </si>
  <si>
    <t>Aihealue 6: Taide: Postimerkkitaide</t>
  </si>
  <si>
    <t>Postimerkkien luonnoksia</t>
  </si>
  <si>
    <t>Aihealue 4: Graafinen teollisuus: Postimerkkien valmistus</t>
  </si>
  <si>
    <t>Venäläismallisten postimerkkien painolevy vuodelta 1901.</t>
  </si>
  <si>
    <t>Aihealue 2: Julkisen sektorin palvelut: Postitoiminta</t>
  </si>
  <si>
    <t>Aihealue 2: Suomen valtio ja valtion organisaatiot: Postilaitos</t>
  </si>
  <si>
    <t>Kenttäpostinauhoja 20 kpl.
Pääjohtaja Pekka Tarjanteen perikunnan luovuttamia työhön liittyviä tallenteita ja valokuva-albumeja.
Postin historiaa käsittelevää kirjallisuutta.</t>
  </si>
  <si>
    <t>Espoon kaupunginmuseo</t>
  </si>
  <si>
    <t>Aihealue 1: Rannikko- ja saaristolaiskulttuuri: Saaristolaiselämä</t>
  </si>
  <si>
    <t>Espoon kaupunginmuseo avaa  Saaristomuseo Pentalan kesäkuussa 2018. Museo perustetaan Nyholmin perheen kalastajatilalle Pentalan saareen. Museo on tallentanut tilan irtaimiston. Tätä aineistoa luetteloitiin ja konservoitiin koko vuosi. Museo tutki vuonna 2016 kalastajatilan ulkorakennukset ja tallensi runsaasti rakennuksista  löytynyttä aineistoa. Saaristolaiselämään liittyvää arkisto- ja valokuva-aineistoa luetteloitiin.</t>
  </si>
  <si>
    <t>Suomen Rautatiemuseo</t>
  </si>
  <si>
    <t>Aihealue 5: Liikenne: Rautatieliikenne, Matkustaminen</t>
  </si>
  <si>
    <t>Aihealue 4: Ammattiryhmät: Rautatieläiset</t>
  </si>
  <si>
    <t>26 valokuvaa, henkilökuvia.</t>
  </si>
  <si>
    <t>Aihealue 4: Ohjelmistoteollisuus: Digitaalinen peliteollisuus</t>
  </si>
  <si>
    <t>Espoon kaupunginmuseo on tallentanut roolipeleihin liittyvää Ropeconin aineistoa. Museo on tehnyt yhteistyötä mm. Kansalliskirjaston, Suomen pelimuseon ja Tekniikanmuseon kanssa. Yhteistyössä on kartoitettu mm. aineiston säilyvyyttä.</t>
  </si>
  <si>
    <t>Aihealue 3: Harrastukset: Filatelia</t>
  </si>
  <si>
    <t>Finlandia 88 -postimerkkinäyttelyyn liittyviä kuvia.
Postimerkkeilyyn liittyviä tarvikkeita, 47 kpl
Kokoelma Joulupostimerkkien ensipäivänkuoria sekä muita ensipäivänkuoria, yhteensä 1567 kpl
Joulumerkki- ja tennis-aiheiset kokoelmat
Postimerkkikauppaa Suomessa –kokoelma
Filatelistin muistivihko, osa Suomen vanhimpia postimerkkejä käsittelevän julkaisun käsikirjoitusta ja tekijän valokuva 
Paikkakuntaleimojen kokoelma: 35 laatikkoa leimattuja lähetyksiä
Filateelista kirjallisuutta ja lehtiä 6 hm</t>
  </si>
  <si>
    <t>Aihealue 2: Yhdistystoiminta: Filateeliset yhdistykset ja seurat</t>
  </si>
  <si>
    <t>Yhdistysten julkaisuja 13 kpl</t>
  </si>
  <si>
    <t>Aihealue 3: Harrastukset: Postikorttien keräily</t>
  </si>
  <si>
    <t>Aiheeseen liittyvää kirjallisuutta</t>
  </si>
  <si>
    <t>Aihealue 4: Ammattiryhmät: Postilaiset</t>
  </si>
  <si>
    <t>Postilaisten työvaatteita 19 kpl ja 11 kpl ammattiyhdistysesineistöä.
Työtodistuksia, määräyskirjoja ym. viran hoitoon liittyviä dokumentteja 28 kpl.
Erilaisia henkilö-, työ-, koulutuskuvia 38 kpl
Lappeenrannan autovarikon, Rauman postikonttorin ja Raision postin henkilökuntakuvia (työkuvia sekä erilaisia tapahtumia)
"Kunto tavaramerkkinä" VHS-filmi
Henkilöstölehtiä 17 kpl</t>
  </si>
  <si>
    <t>Venäläismallisten postimerkkien painolevy vuodelta 1901</t>
  </si>
  <si>
    <t>Aihealue 4: Kauppa: Verkkokauppa</t>
  </si>
  <si>
    <t>Nykydokumentointiprojekti Kuljetusliikenteen kulttuuriperinnön tallentaminen - Verkkokauppa: valokuvia, haastatteluja, sähköisiä dokumentteja ja kirjallinen raportti</t>
  </si>
  <si>
    <t>Aihealue 5: Liikenne: Postiautoliikenne</t>
  </si>
  <si>
    <t>Lappeenranan postiautovarikon historiaan liittyvää sekalaista arkistoaineistoa ja kuvia.
Muita postiautokuljetukseen liittyviä kuvia sekä kirjallisuutta 6 julkaisua.</t>
  </si>
  <si>
    <t>Aihealue 5: Liikenne: Postin tavarankuljetus</t>
  </si>
  <si>
    <t>Kuljetukseen liittyviä julkaisuja 3 kpl</t>
  </si>
  <si>
    <t>Aihealue 5: Viestintä: Kirjeviestintä</t>
  </si>
  <si>
    <t>Kirjekuoria 1800-luvulta 2 kpl
Aiheeseen liittyvää kirjallisuutta</t>
  </si>
  <si>
    <t>Aihealue 5: Viestintä: Postikortit</t>
  </si>
  <si>
    <t>Kuvapostikortteja</t>
  </si>
  <si>
    <t>Aihealue 5: Viestintä: Postitoiminta</t>
  </si>
  <si>
    <t>Postin mainontaan liittyviä kuvia.
Aihetta käsitteleviä julkaisuja 21 kpl</t>
  </si>
  <si>
    <t>Aihetta käsitteleviä julkaisuja 4 kpl</t>
  </si>
  <si>
    <t>Postimerkkiluonnoksia</t>
  </si>
  <si>
    <t>Aihealue 2: Yhteiskunnan tekninen infrastruktuuri: Rautatieliikenteen infrastruktuuri</t>
  </si>
  <si>
    <t>7 kpl valokuvia rautatieliikennepaikoista.</t>
  </si>
  <si>
    <t>26 valokuvaa, henkilökuvia ja työkuvia.
3 valokuvaa rautatieläisten asuinrakennuksista.</t>
  </si>
  <si>
    <t>Aihealue 4: Metalliteollisuus: Konepajateollisuus, Rautateihin liittyvä teollisuus</t>
  </si>
  <si>
    <t>Viipurin konepajaan liittyvää arkistoaineistoa.</t>
  </si>
  <si>
    <t>alle 1</t>
  </si>
  <si>
    <t>Suomen Kellomuseo</t>
  </si>
  <si>
    <t>Aihealue 4: Ammattiryhmät: Kellosepät ja kellontekijät</t>
  </si>
  <si>
    <t>Taskukellon kuoret, jossa merkintä Weljekset H&amp;R.Isaksson/Kelloliike/Helsinki</t>
  </si>
  <si>
    <t>Taskukello, F.Blomqvist Åbo, nr.72.</t>
  </si>
  <si>
    <t>Taskukello, Jacob Kock, nr.1463</t>
  </si>
  <si>
    <t>Lattiakello, kello peräisin iitistä, Taasian kylästä Pekkalan tilalta. Kaapin on maalannut Taavi Ticcander.</t>
  </si>
  <si>
    <t>Rannekello, Lapponia Jewelry, Malli Protos 2</t>
  </si>
  <si>
    <t>Aihealue 3: Asuminen ja eläminen: Suomalaiset kansallispuvut</t>
  </si>
  <si>
    <t>Suomen kansallispukukeskuksen kokoelmaan tallennettiin kuusi kansallispukukokonaisuutta, yksi päähine, Kiuruvesi-puku, matkamuisto-nukkekokoelma sekä 13 kappaletta kansallispukuisia nukkeja.</t>
  </si>
  <si>
    <t>Tampereen kaupungin historialliset museot</t>
  </si>
  <si>
    <t>Aihealue 4: Jalkineteollisuus: Jalkineteollisuus</t>
  </si>
  <si>
    <t>Aihealue 4: Tekstiili- ja vaatetusteollisuus: Tekstiiliteollisuus</t>
  </si>
  <si>
    <t>Aihealue 4: Optiikka: Optiset laitteet ja niiden tuotanto</t>
  </si>
  <si>
    <t>Miehikkälän museot</t>
  </si>
  <si>
    <t>Aihealue 7: Käännekohdat: Toinen maailmansota, Salpalinja</t>
  </si>
  <si>
    <t>Linnoittamiseen sekä Salpalinjalla toimineisiin joukkoihin, niiden varustukseen ja aseistukseen liittyviä oppaita ja ohjesääntöjä sekä sotilassanastoja, kolmijalkanosturi, kivisakset, polttoainetynnyreitä 2kpl, valuteräksiset tähystyskilpi ja konekiväärikilpi, Maxim-konekiväärin, Lahti-Saloranta -pikakiväärin huoltoon ja käyttöön liittyviä välineitä, 45 K 40 korsutykin varustelaatikkoja 2 kpl, SA -keittiö ja ateriointivälineitä, Miehikkälän korsumuseo -leimasin.</t>
  </si>
  <si>
    <t>Aihealue 3: Leikit ja leikkiminen: Pelit, pelaaminen</t>
  </si>
  <si>
    <t>Twilight Zone -flipperi,shakkitietokone,suomalaisia yrityslautapelejä, 
Kirjaliton Jalokivipeli-lautapeli, itse kehitetty miniatyyrisotapeli,  
Minä Peräsmies -CD-ROM, Kimble-peli 4 kpl,
Snoopy Game &amp; Watch -pelilaite,  
Lustfärd till Avasaksa -peli,
UnReal World rekisteröintilomakkeita sekä suunnittelumateriaalia,  
Halat hisar / Piiritystila -liveroolipelin esineistöä,
Mehulinja -videopeli,Areena -pelisarjan aineistoa,  
Bliaron -roolipelin aineistoa, 21 videohaastattelua</t>
  </si>
  <si>
    <t>Galilei-peli, Hup-peli, esineitä :P.O.L.L.E.N.,Deluxe Ski Jump, Shadow Cities, Katapultti, 
Pathway to Glory, Trials HD,Furry Dragons, Zombie Lane, Sokrates, AirBuccaneers.  
Hertan Maailma-pelin aineistoa,Nero 2000 aineistoa,  
3D Möllejä, N-Gage-ständi,Nintendo-laukku, arkistomateriaalia
Teachers Gaming-yrityksestä, Chesmac -pelin aineistoa, Slicks 'n' Slide -aineistoa, MinecraftEDU aineistoa,
Kiekko.tk-pelin aineistoa, Cities Skylines -pelin t-paita  
The Walking Dead-No Man's Land-aineistoa,</t>
  </si>
  <si>
    <t>Aihealue 5: Viestintä: Sähköisen viestinnän murrokset</t>
  </si>
  <si>
    <t>Suomen kansallismuseo</t>
  </si>
  <si>
    <t>Aihealue 2: Suomen valtio ja valtion organisaatiot: Suomen valtiollinen historia</t>
  </si>
  <si>
    <t>Keskustan 100-vuotisjuhlan esineitä</t>
  </si>
  <si>
    <t>Ulkomaan passi vuodelta 1912</t>
  </si>
  <si>
    <t>Pielisen museo</t>
  </si>
  <si>
    <t>Aihealue 4: Metsätalous: Puunkorjuu ja -kuljetus, Talvityöt</t>
  </si>
  <si>
    <t>On kerätty ja saatu lahjoituksena lähinnä savotoilla tehtyihin metsätöihin liittyvää esineistöä.</t>
  </si>
  <si>
    <t>Aihealue 4: Metsätalous: Puunkorjuu ja -kuljetus, Uittotyöt</t>
  </si>
  <si>
    <t>On saatu ja kerätty uittoon liittyvää esineistöä.</t>
  </si>
  <si>
    <t>On saatu lahjoituksena uittoon liittyvää esineistöä.</t>
  </si>
  <si>
    <t>Kymenlaakson museo</t>
  </si>
  <si>
    <t>Aihealue 2: Suomen valtio ja valtion organisaatiot: Rajavartiolaitos, Merivartiointi</t>
  </si>
  <si>
    <t>Suomenlahden merivartioston esikunnan esineitä, valokuvia ja arkistoaineistoa (mm. kiinteistöihin, merivartioasemiin ja aluksiin liittyviä piirustuksia ja asiakirjoja)
Rajavartiolaitoksen kiinteistöyksikön kuva- ja arkistolahjoitus
Länsi-Suomen merivartioston esineitä ja valokuvia Latokarin huoltovarikolta
AES-valvontatutkan näyttölaite Santion valvontatornista
2 kpl siirtolaisveneitä Välimeren operaatiosta
VL Merikarhun robottikamera
AV5401, v. 1937 rakennettu Rajavartiolaitoksen vene</t>
  </si>
  <si>
    <t>Reiman eri aikoina valmistamia aikuisten ja lasten vaatteita ja pari kuriositeettia</t>
  </si>
  <si>
    <t>pelipaidat 1970-luvun puolivälistä sekä vuosilta 2016 ja 2017</t>
  </si>
  <si>
    <t>Asiakirja-aineisto: mm. konemestarin ja merikapteenin vastakirjoja, merimiespasseja, todistuksia, pätevyyskirjoja ym, Henry Nielsen ab:n esite, öljytankkerin luovutustilaisuuden kutsu, aluksen esite ym, Silja Line / Finnlines -aineistoa (mm. aikatauluja, hinnastoja), S/S Ilmattaren laulukirja sekä  väitöskirja-aineistoa
Esineet: mm. laivamalleja 2 kpl, konemestarin ja merikapteenin univormut, Finnjet-mainostavaraa, Kotka line Ky:n neuleita ja FÅA-tuhkakuppi.</t>
  </si>
  <si>
    <t>Asiakirja-aineisto: J/M Tarmon asiakirjakokoelma
Esineet: mm. laivamalleja, tauluja, MKL:n alusliikenneohjaajan työvaatteita, Sandbäckin majakan lyhty</t>
  </si>
  <si>
    <t>Oskari Kirmeksen ja Ekaterina Volkovan voimisteluasut Rion olympialaisista 2016. Leo-Pekka Tähden kelaushanskat Rion paralympialaisista 2016.</t>
  </si>
  <si>
    <t>Rullaluistimet 1970-1980-lukujen taitteesta. Luultavimmin ensimmäiset pikaluisteluun tarkoitetut Hollannista hankitut rullaluistimet, tosin kengät sveitsiläiset. Näitä ennen käytettiin pikaluistelun kesäharjoittelussa venäläisiä rullia, jotka olivat kehitetty kaikenlaisen luistelun harjoitteluun kesäisissä olosuhteissa.</t>
  </si>
  <si>
    <t>Lasse Virénin Tiger -merkkiset juoksupiikkarit 1970-luvulta. Lahjoittaja ostanut piikkarit MTV:ssä pidetystä studiohuutokaupasta, joka järjestettiin Unicefin hyväksi 1985.</t>
  </si>
  <si>
    <t>Aihealue 7: Trendit: Harrasteliikunnan trendit</t>
  </si>
  <si>
    <t>Skeittilegenda Rad Miken skeittilauta.</t>
  </si>
  <si>
    <t>Metsästysseurojen kankaisia ja metallisia seuramerkkejä sekä pöytäviirejä.</t>
  </si>
  <si>
    <t>Metsästyksessä käytettyjä koti- ja ulkomaista teollista valmistetta olevia haulikoita, kivääreitä, pienoiskivääreitä sekä yhdistelmäaseita (drillinki, haulikkorihla) 1900-luvun alusta 1970-luvulle.</t>
  </si>
  <si>
    <t>Verstaskäsityönä valmistettuja ruotsalaisia ja venäläisiä, osin Suomessa muunnettuja suustaladattavia pii- ja nallilukkoaseita.</t>
  </si>
  <si>
    <t>Suomalainen hirvi-aiheinen metallireliefi, keskieurooppalaisista metsästysaiheisista 1800-luvun öljymaalauksista tehtyjä painokuvajäljennöksiä.</t>
  </si>
  <si>
    <t>Metsästyksessä ja eränkäynnissä käytettyjä välineitä ja varusteita (pyyntivälineitä, vaatetusta, puukkoja, asetarvikkeita ym.). Metsästysaiheisia ruokailuvälineitä, koristeita, leluja.</t>
  </si>
  <si>
    <t>Lenin-museo</t>
  </si>
  <si>
    <t>Aihealue 5: Majoitus-, matkailu- ja ravitsemustoiminta: Neuvostomatkailu, Neuvostoesineet/-matkamuistot</t>
  </si>
  <si>
    <t>Vaate</t>
  </si>
  <si>
    <t>Vuoden 2016 valtakunnallisen tallennustyönjaon raportti</t>
  </si>
  <si>
    <t>Suomalainen muotoilu, huonekalu- ja sisustussuunnittelu
Ineke Hans / iittala, jakkara 2015
Cecile Manz / Iittala, Aitio-säilytysjärjestelmä 2014, 4 kpl
Hilding Ekelund, vuode, 1930-l
Yrjö Kukkapuro / Avarte, Plaano-tuoli 1975
Eero Aarnio / Melaja, valaisin Tuplakupla XL, 2003
Eero Aarni / Vondom, kukkatuukku Peacock, 2012</t>
  </si>
  <si>
    <t>Suomalainen muotoilu, lasi- ja keramiikkamuotoilu
Pertti Santalahti / Humppila, Isäntärenki-sarja, 1982, 14 kpl
Pertti Santalahti / Humppila, Taottu-sarja, 1975, 5 kpl
Pertti Santalahti / Humppila, taide-esine, 1974-80, 3 kpl
Pertti Santalahti / Humppila, Talonpoika- ja Kasvimaalla-sarja, 1970-luku, 3 kpl
Kaija Aarikka / Humppila, pikari Heiniä kainalossa
Oiva Toikka / Nuutajärvi, olutlasi Fauna, 1970
Aino Aalto / Iittala, Bölgeblick, kannu ja lasit, 1932, 5 kpl</t>
  </si>
  <si>
    <t>Ryijyjä eri ajoilta ja eri puolilta Suomea:
Espoosta 1930-luvulta A. W. Raition Kevät ja 1960-luvulta Ritva Puotilan Hehkuva hiillos, 
Nurmeksesta A. W. Raition Särkynyt sydän 1930-luvun lopulta,
Laukaan Kuusaasta ryijy 1930-luvun lakupuolelta, 
Helsingistä 1960-luvulta Laila Mikkosen suunnittelema Syksyn leikki,
kansanomainen ryijy Vesivehmaalta tai Kärkölästä sekä
Keminmaalta barokkiaiheinen ryijy.</t>
  </si>
  <si>
    <t>Vihkipuku vuodelta 1947 Jyväskylästä.
Kastemekko Multialta, valmistettu 1958.</t>
  </si>
  <si>
    <t xml:space="preserve">Voittokiekko U20 MM-kisat 2016, finaali. 
Kisakiekko U20 MM-kisat 2016. 
Kultamitali U20 MM-kisat 2016. 
Menestyksen portaat -taulu U20 MM-kisat 2016. 
Kultamitali U18 MM-kisat 2016.
Muistomitali MM 2016. </t>
  </si>
  <si>
    <t>Turkulaisen Bore-varustamon alusta "Bore III" esittävä maalaus vuodelta 1954
Suomen kauppalippu ja väliaikainen kansallislippu vuodelta 1918 (2 kpl)
kauppalaivassa käytetty paikanmäärityslaite (HR1) vuodelta 1939
kauppalaivojen pienoismalleja (2 kpl)
m/t Tupavuoren päällikön vene 1950-luvulta</t>
  </si>
  <si>
    <t xml:space="preserve">Neulomo Vaateympyrän valmistamia naisten valmisvaatteita 1950-1970-luvuilta, 15 kpl; Saara Hirvisalon Tikkurilan silkille suunnittelemia kangasnäytteitä;  Asko Oy:n Printexillä valmistuttamat Salpaus-verhot; Finlaysonin pöytä- ja lautasliinoja 13 kpl; </t>
  </si>
  <si>
    <t>Suomalainen muotoilu, teollinen muotoilu
Eero Aarnio / Alessi, sitruspuristin Citrus 2011
Eero Aarnio / Alessi, ajastin Duck Timer 2013
Eero Aarnio / Alessi, mortteli Aroma 2011
Eero Aarnio / Alessi / kastelukannu Diva 2011
Klaus Aalto / Selki-Asema, Cityboy Picnic Grill, retkigrilli, 2004</t>
  </si>
  <si>
    <t>Kirjontakoristeltuja pyyheliinatelineen peitteitä, valmistettu mahdollisesti Petäjävedellä. 2 kpl
Jyväskylässä 1960-luvun lopulla valmistettu matto maitopusseista. 1 kpl
Oulussa valmistettuja kirjontatöitä: seinävaate ja verho 1920-luvun tienoilta. 2 kpl
Laihialla valmistettu rekipeitto 1915 tienoilta. 1 kpl
Paimiosta neulottu päiväpeitto 1900-luvun alusta. 1 kpl</t>
  </si>
  <si>
    <t xml:space="preserve">Suomalaisen peruskoulun käsityöopetuksen opetusmateriaalia (kirjoja, kansioita, havaintomateriaalia) oppilaalle ja opettajalle. </t>
  </si>
  <si>
    <t>Lasten lyhyt temppulumilauta pihaleikkeihin, mainoslauta ”Pure Jenkki” –teksti 1980- ja 1990-luvun vaihteesta</t>
  </si>
  <si>
    <t>Sacramenton kansainvälisillä tekstiilimessuilla vuosina 1966 ja 1967 forssalaisille painokankaille myönnettyjä kultamitaleita 2 kpl
Pussilakana 1 kpl
Kodinhoitajan puku 1 kpl
Kankaita 11 kpl
Kokoelma Jaana Reinikaisen Finlaysonille suunnittelemia kuoseja (kangasnäytteitä ja valmiita tuotteita), yhteensä 61 objektia.</t>
  </si>
  <si>
    <t>Yli 10 eri hankintaerää valokuva- ja taidekokoelmiin. Aiheina esimerkiksi Kannelmäen ostoskeskuksen dokumentointi, ilmakuvat uusista asuinalueista (Jätkäsaari ja Kalasatama), Elannon kokoelmiin valokuvat vapaa-ajanvietosta, juhlista ja esim. urheilukilpailuista sekä taidekokoelmaan maalaus Sompasaaren huvimajasta.</t>
  </si>
  <si>
    <t>Valokuvia Helsingin Energialaitoksen toiminnasta ja Lastenlinnan toiminnasta</t>
  </si>
  <si>
    <t>Suomen jalkapallon naisten ja miesten maajoukkueiden peliasuja 2010-luvulta
Pelipaitoja 7 kpl, verryttelypuvun takki, pelisukat</t>
  </si>
  <si>
    <t>Rion olympiakisat 2016, pöytätennis
Benedek Olahin kilpailuasu ja kisapassi</t>
  </si>
  <si>
    <t>Peetu Piiroisen Vancouverin olympiakisoissa 2010 olympiahopea laskuissaan käyttämä lumilauta</t>
  </si>
  <si>
    <t>Saamelainen päähine poronkarvaa, valmistettu 1970-1971.</t>
  </si>
  <si>
    <t>1800-1900-luvun vaihteesta peräisin oleva ompelutarvikerasia sisältöineen Helsingistä. 
Ompelukone Necci Automatic Supernova 50-60 -luvulta lisäosineen Helsingistä.</t>
  </si>
  <si>
    <t>9 kpl ammattiyhdistyslippuja eri lahjoituseriin liittyen
Kirjoja ammatilliseen työväenliikkeeseen liittyen 4 kpl 
Helsingin taloustyöntekijäin yhdistyksen adressikansia ja mainoksia</t>
  </si>
  <si>
    <t>SONK ry:n esineitä yht. 16 kpl
Sosialistisen työväen ja pienviljelijöiden vaalijärjestön vaalimainostaulu 
SDP:n toimintaan ja työväenyhdistyksiin liittyvää aineistoa, esineistöä noin 110 kpl, kirjoja ja lehtiä, valokuvakansio
Työväenliikeaiheinen postimerkkikansio
Penna Tervoon liittyvää aineistoa: esineitä 11 kpl, valokuvia 115 kpl, av-tallenne 1 kpl, lehtiä ja lehtileikkeitä
Järvensivun VPK:n kokousaineistoa
3 kpl LP-levyjä työväenmusiikista 
244 kpl työväenliikeaiheisia valokuvia</t>
  </si>
  <si>
    <t>Rasisminvast. toiminta:
Fasisminvastaiseen toimintaan liittyen 2 T-paitaa, 6 tarraa ja pienpainate
Mielenosoituskylttejä, banderolleja ja muita mielenosoituksista talteen otettuja esineitä 11 kpl
Valokuvia mielenosoituksista sekä vastaanottokeskuksesta 304 kpl  
"Tumma mamu" –olutpullo
Tampereen kaupungin rasismin vastaiseen toimintaan liittyen 10 kpl kirjoja ja pienpainatteita, 51 kpl valokuvia, 15 kpl esineitä
Varis-verkoston lahjoituksena 1 kirja ja 31 kpl esineitä</t>
  </si>
  <si>
    <t>Säästökassan käsikirja, E-osuusliike Ekan kyltti,  Tradekan pääkonttorista talteenotettuja pienpainatteita: mainoksia ja henkilöstön sisäistä tiedotusta yhteensä 11 kpl
Tradeka 100 vuotta –nykydokumentointihankkeessa tallennettuja valokuvia 330 kpl, av-materiaalia 12 kpl, havainnointipäiväkirjoja, 4 kpl esineitä: tarra ja työvaatteita.
Valokuvia ja työtodistuksia Osuusliike Vankan toimintaan liittyen</t>
  </si>
  <si>
    <t>Valokuvia Finlaysonilta, Finlaysonin kalamajalta, Rantaperkiön työväenyhdistyksen näyttämöltä, Rantaperkiön Iskusta, kivityömiehistä
3 rintamerkkiä työläisten talvi- ja kesäolympialaisista 1920-l., 1 rintamerkki "Deutsches Arbeiter Turn- und Sportfest, Leipzig (v. 1922)</t>
  </si>
  <si>
    <t xml:space="preserve">14 laatikkoa miestutkimukseen ja fetisseihin liittyvää kirjallista aineistoa ja asusteita sekä joitakin tauluja 
Lehtiä: Ysikuus (96), Prätkäposti, Hipparkia, NaarasSarjat
Yhdessä isossa kansiossa valokuvia, kirjeitä, lehtileikkeitä ja piirros homomiehen elämään liittyen </t>
  </si>
  <si>
    <t>64 kpl esineitä luonnonsuojeluliitosta: julisteita, banderolli, vaalipelikortit ja piirros sekä 84 kpl kirjoja ja pienpainatteita
3 kpl eläinoikeustarroja</t>
  </si>
  <si>
    <t>Arkisto- ja esinekokoelmaan on tallennettu lukumääräisesti runsaimmin, 159 objektia, aineistoa tallennusvastuualueelta 'Pääkaupunki elinympäristönä'. Esineistä merkittävin on Arabian tehtaan pienoismalli. Helsinki-suunnitelmat ja asemakaavat (24 kpl, arkkitehdeiltä E.Saarinen, B.Jung, B.Brunila, R. Eklund, O.Kallio) sekä mesenaatti ja liikemies Uno Staudingerin tontti-, rakennus- ja vakuutusasiakirjat (126 kpl) ovat arkistokokoelman merkittävimmät kokonaisuudet.</t>
  </si>
  <si>
    <t>Valmet Tuuli III -lentokoneen piirustuksia 1950 -luvulta ja Tuuli III -pienoismalli 1:100.
Valmet Tuuli III -lentokoneen Continental -moottorin manuaaleja.
Lentokonevalmistajien esitteitä ja muita ilma-alusten manuaaleja.
Teknillisen korkeakoulun lentokone- ja kevytrakennetekniikan opetukseen liittyvää materiaalia ja valokuvia 1970-90 -luvulta.</t>
  </si>
  <si>
    <t>Kauniaisten ilmailukerho ry:n valokuvia ja tiedotteita 1970-90 -luvulta.
Kevytilmailu ry:n toimintaan liittyviä valokuvia ja haastattelumateriaalia.
Loviisan ilmailukerho ry:n ja Valkon lennokkikerho ry:n liittyvää aineistoa 1940-60 luvulta.
Junkers A50 Junior OH-ABB lennolta valokuvia v. 1967.</t>
  </si>
  <si>
    <t>Esineet: tanssipukuja 3 kpl.
Audiovisuaaliset objektit, kuvatallenteet: taiteilijahaastattelu (1 kpl), seminaaritallenteet (4 kpl).</t>
  </si>
  <si>
    <t>2 kpl arkistoa: Lakkovahtitunnus ja ”RAVINTOLASSA LAKKO” –ilmoituskyltti, 1 kpl järjestysmiehen hihanauhoja
HRHL:n ja MaRa:n sopimustoimintaan liittyviä kuvia 20 kpl</t>
  </si>
  <si>
    <t>Tampereen Hallituskadun, Hervannan ja Ylöjärven toimipaikkojen dokumentointi.
Muita postitoimintaan liittyviä esineitä, julisteita ja valokuvia.
Postimerkkiarkkeja, ehiöitä ym. niihin liittyviä tuotteita 614.
Käytöstä poistettuja leimasimia 485 kpl.
Postin/Posti Groupin vuoden aikana ilmestyneet tiedotteet (sähköinen aineisto)
Espoon ja Lohjan alueiden toimipaikkoihin liittyvää arkistoaineistoa.
Postitoimintaa käsittelevää kirjallisuutta.</t>
  </si>
  <si>
    <t>Lahden museoista kokoelmasiirtona lahtelaisen Nikkisen kenkäkaupassa myytyjä jalkineita (30 paria) 
Kenkä- ja Nahkamiesten kerhon arkistoa
yksittäisiä jalkinelahjoituksia (muutamia kenkiä, pieksut, monot)
Suutari Oiva Majurin kisällikirja, mestarikirja ja kunniakirja. Ollut töissä tamperelaisissa kenkätehtaissa 1940-1966 välisenä aikana.</t>
  </si>
  <si>
    <t>Nokian Neulomo Oy:n dokumentointiprojekti: valokuvia tuotantoprosessista ja esineitä tunika Nokian Neulomo Oy:n ensimmäisestä, v:n 2016 mallistosta
Työväenmuseo Werstaalta PMK:n mallikirjoja 1960-luvulta
Jaana Reinikaisen Finlaysonille suunnittelemia sisustustekstiilejä 1980-1990
Tampereen teknilliseltä yliopistolta kutomakoneen pienoismalli, kuvasarja puuvillan viljelystä ja valmistuksesta, mallikirjoja, Tampellan, Klingendahlin ja Säterin tehtailta ”kuidusta langaksi” -seinätaulut</t>
  </si>
  <si>
    <t>2010-luvun silmälaseja ja kotimaisten valmistajien silmälaseja ( KV-design, Tiara, Laponie ja Kraa Kraa)
Optikko-kilta ry. lahjoitti kokoelmiin noin 30 silmälasit,  näön tutkimukseen liittyvää laitteistoa ja arkistoaineistoa</t>
  </si>
  <si>
    <t>Sylvi Kekkosen asusteita, presidentti Kyösti Kallion muistomitali, senaattori ja kuvernööri Alexander Järnefeltin huonekaluja,senaattori ja kuvernööri Alexander Järnefeltin valokuva, Ruotsin kuningatar Viktorian valokuva (Aino Sibelius kuului Suomen vierailun seurueeseen), Jääkäriliiton onnitteluadressi Sibeliukselle</t>
  </si>
  <si>
    <t>naisten pelipaitoja yliopistosarjoista
KHL-paitoja
NHL-joukkueissa käytettyjä hanskoja, mailoja ja kypärä 
Avco Cup -pokaali</t>
  </si>
  <si>
    <t>Asiakirja-aineisto: Laiva- ja venepiirustuksia.</t>
  </si>
  <si>
    <t>Neuvostoarmeijaan liittyvää esineistöä: pukuja, merkkejä.
Neuvostoliiton rahoja, postimerkkejä ja postikortteja (mm Leningradista).</t>
  </si>
  <si>
    <t>Microsoft Mobile Oy:lta 2 kpl lahjoituseriä: kommunikaattorin suunnitteluun liittyviä protyyppejä, matkapuhelimia, muita Nokian tuotteita, myyntipakkauksia ja arkistoa, tuotekehitystä liittyen Tampereella tapahtuneeseen matkapuhelinten tuotantoon. Vuoreksen kaupunginosan tietoliikenneinfran ja -kuluttajien nykydokumentointi kesällä 2016. Toteuttaja Mediamuseo Rupriikki ja Vapriikin kuva-arkisto.</t>
  </si>
  <si>
    <t>Talonpoikaismarssin mitali, Jääkärien kunniamerkki, Suomen Valkoisen ruusun suurristi ja rintatähti sekä Suomen Valkoisen Ruusun I luokan komentajamerkki rintatähtineen</t>
  </si>
  <si>
    <t>VR:n Matkustajajunien ikkunaverhoja: 6 kpl Sinisten vaunujen verhoja, 2 kpl Sm1 tai 2 lähiliikennejunien verhoja, 1 Eil-vaunun verho.
Makuuvaunun pesukaappi.
Kiitojunan moottorivaunun pienoismalli, H0 -mittakaavassa.
3 kpl valokuvia VR-matkapalvelusta.
4 kpl valokuvia rautatiekalustosta</t>
  </si>
  <si>
    <t>Valokuvia 1085 kpl, jotka liittyvät mm. kaivostyöhön, malminetsintään ja kaivosyhdyskuntaan.
Kaivostoimintaan liittyviä esineitä 40 kpl.</t>
  </si>
  <si>
    <t>Summa</t>
  </si>
  <si>
    <t>Kulttuuri-historialliset esineet</t>
  </si>
  <si>
    <t>Taideteokset</t>
  </si>
  <si>
    <t>Luonnont-tieteelliset objektit tai näytteet</t>
  </si>
  <si>
    <t>Valokuvat</t>
  </si>
  <si>
    <t>Audio-visuaalinen aineisto</t>
  </si>
  <si>
    <t>Arkisto- ja kirjastoaineistot (hyllymetrit)</t>
  </si>
  <si>
    <t>Tallennustehtävä</t>
  </si>
  <si>
    <t>Tallennustehtävään liittyvän kartunnan kuvailu</t>
  </si>
  <si>
    <t>Suomalainen muotoilu, muoti- ja tekstiilisuunnittelu
Jasmiine Julin-Aro / Rukka, lapsen sadeasu
Annika Rimala/ Marimekko, Converse-kangaskengät 2010-luku
Kirsti Ilvessalo / Littoisten verkatehdas, Fennica-villahuopa
Kaarina Kellomäki / Marimekko, metritavaraa, tyynynpäällisiä ym. 1965/1966, osa uustuotantomalleja 2015, 40 kpl
Kaarina Kellomäki / Marimekko, H&amp;M, Linssi-kuosi vaatteissa, 8 kpl
Mika Piirainen, Kaarina Klelomäki /Marimekko paitapusero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</si>
</sst>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0"/>
      <color indexed="64"/>
      <name val="Arial"/>
      <charset val="134"/>
    </font>
    <font>
      <b/>
      <sz val="10"/>
      <color indexed="64"/>
      <name val="Arial"/>
      <charset val="134"/>
    </font>
    <font>
      <b/>
      <sz val="10"/>
      <color indexed="64"/>
      <name val="Arial"/>
      <family val="2"/>
    </font>
    <font>
      <b/>
      <sz val="12"/>
      <color indexed="64"/>
      <name val="Arial"/>
      <family val="2"/>
    </font>
    <font>
      <sz val="10"/>
      <color indexed="64"/>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Font="1" applyFill="1" applyAlignment="1">
      <alignment wrapText="1"/>
    </xf>
    <xf numFmtId="0" fontId="0" fillId="0" borderId="0" xfId="0" applyAlignment="1">
      <alignment wrapText="1"/>
    </xf>
    <xf numFmtId="0" fontId="3" fillId="0" borderId="0" xfId="0" applyFont="1"/>
    <xf numFmtId="0" fontId="1" fillId="2" borderId="1" xfId="0" applyFont="1" applyFill="1" applyBorder="1" applyAlignment="1">
      <alignment wrapText="1"/>
    </xf>
    <xf numFmtId="0" fontId="4" fillId="0" borderId="0" xfId="0" applyFont="1" applyFill="1" applyAlignment="1">
      <alignment wrapText="1"/>
    </xf>
    <xf numFmtId="0" fontId="0" fillId="0" borderId="0" xfId="0" applyNumberFormat="1"/>
    <xf numFmtId="0" fontId="4" fillId="0" borderId="0" xfId="0" applyFont="1"/>
    <xf numFmtId="3" fontId="0" fillId="0" borderId="0" xfId="0" applyNumberFormat="1"/>
    <xf numFmtId="3" fontId="3" fillId="0" borderId="0" xfId="0" applyNumberFormat="1" applyFont="1"/>
    <xf numFmtId="0" fontId="2" fillId="0" borderId="0" xfId="0" applyFont="1" applyAlignment="1">
      <alignment wrapText="1"/>
    </xf>
    <xf numFmtId="0" fontId="2" fillId="2" borderId="1" xfId="0" applyFont="1" applyFill="1" applyBorder="1" applyAlignment="1">
      <alignment wrapText="1"/>
    </xf>
  </cellXfs>
  <cellStyles count="1">
    <cellStyle name="Normaali" xfId="0" builtinId="0"/>
  </cellStyles>
  <dxfs count="128">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
      <font>
        <b/>
        <i val="0"/>
        <strike val="0"/>
        <condense val="0"/>
        <extend val="0"/>
        <outline val="0"/>
        <shadow val="0"/>
        <u val="none"/>
        <vertAlign val="baseline"/>
        <sz val="12"/>
        <color indexed="64"/>
        <name val="Arial"/>
        <scheme val="none"/>
      </font>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font>
        <b/>
        <i val="0"/>
        <strike val="0"/>
        <condense val="0"/>
        <extend val="0"/>
        <outline val="0"/>
        <shadow val="0"/>
        <u val="none"/>
        <vertAlign val="baseline"/>
        <sz val="12"/>
        <color indexed="64"/>
        <name val="Arial"/>
        <scheme val="none"/>
      </font>
      <numFmt numFmtId="3" formatCode="#,##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64"/>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0"/>
        <color indexed="64"/>
        <name val="Arial"/>
        <scheme val="none"/>
      </font>
      <fill>
        <patternFill patternType="solid">
          <fgColor indexed="64"/>
          <bgColor theme="7" tint="0.39997558519241921"/>
        </patternFill>
      </fill>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ulukko1" displayName="Taulukko1" ref="A2:K323" totalsRowCount="1" headerRowDxfId="127" headerRowBorderDxfId="126">
  <autoFilter ref="A2:K322"/>
  <tableColumns count="11">
    <tableColumn id="1" name="Museo" totalsRowLabel="Summa" dataDxfId="125" totalsRowDxfId="124"/>
    <tableColumn id="2" name="Museotyyppi" dataDxfId="123"/>
    <tableColumn id="3" name="Maakunta" dataDxfId="122"/>
    <tableColumn id="6" name="Tallennustehtävä" dataDxfId="121" totalsRowDxfId="120"/>
    <tableColumn id="7" name="Tallennustehtävään liittyvän kartunnan kuvailu" dataDxfId="119" totalsRowDxfId="118"/>
    <tableColumn id="8" name="Kulttuuri-historialliset esineet" totalsRowFunction="sum" totalsRowDxfId="117"/>
    <tableColumn id="9" name="Taideteokset" totalsRowFunction="sum" totalsRowDxfId="116"/>
    <tableColumn id="10" name="Luonnont-tieteelliset objektit tai näytteet" totalsRowFunction="sum" totalsRowDxfId="115"/>
    <tableColumn id="11" name="Valokuvat" totalsRowFunction="sum" totalsRowDxfId="114"/>
    <tableColumn id="12" name="Audio-visuaalinen aineisto" totalsRowFunction="sum" totalsRowDxfId="113"/>
    <tableColumn id="13" name="Arkisto- ja kirjastoaineistot (hyllymetrit)" totalsRowFunction="sum" totalsRowDxfId="112"/>
  </tableColumns>
  <tableStyleInfo name="TableStyleMedium19" showFirstColumn="0" showLastColumn="0" showRowStripes="1" showColumnStripes="0"/>
</table>
</file>

<file path=xl/tables/table2.xml><?xml version="1.0" encoding="utf-8"?>
<table xmlns="http://schemas.openxmlformats.org/spreadsheetml/2006/main" id="2" name="Taulukko13" displayName="Taulukko13" ref="A2:K23" totalsRowCount="1" headerRowDxfId="111" headerRowBorderDxfId="110">
  <autoFilter ref="A2:K22"/>
  <tableColumns count="11">
    <tableColumn id="1" name="Museo" totalsRowLabel="Summa" dataDxfId="109" totalsRowDxfId="108"/>
    <tableColumn id="2" name="Museotyyppi" dataDxfId="107"/>
    <tableColumn id="3" name="Maakunta" dataDxfId="106"/>
    <tableColumn id="6" name="Tallennustehtävä" dataDxfId="105" totalsRowDxfId="104"/>
    <tableColumn id="7" name="Tallennustehtävään liittyvän kartunnan kuvailu" dataDxfId="103" totalsRowDxfId="102"/>
    <tableColumn id="8" name="Kulttuuri-historialliset esineet" totalsRowFunction="sum" totalsRowDxfId="101"/>
    <tableColumn id="9" name="Taideteokset" totalsRowFunction="sum" totalsRowDxfId="100"/>
    <tableColumn id="10" name="Luonnont-tieteelliset objektit tai näytteet" totalsRowFunction="sum" totalsRowDxfId="99"/>
    <tableColumn id="11" name="Valokuvat" totalsRowFunction="sum" totalsRowDxfId="98"/>
    <tableColumn id="12" name="Audio-visuaalinen aineisto" totalsRowFunction="sum" totalsRowDxfId="97"/>
    <tableColumn id="13" name="Arkisto- ja kirjastoaineistot (hyllymetrit)" totalsRowFunction="sum" totalsRowDxfId="96"/>
  </tableColumns>
  <tableStyleInfo name="TableStyleMedium19" showFirstColumn="0" showLastColumn="0" showRowStripes="1" showColumnStripes="0"/>
</table>
</file>

<file path=xl/tables/table3.xml><?xml version="1.0" encoding="utf-8"?>
<table xmlns="http://schemas.openxmlformats.org/spreadsheetml/2006/main" id="3" name="Taulukko14" displayName="Taulukko14" ref="A2:K54" totalsRowCount="1" headerRowDxfId="95" headerRowBorderDxfId="94">
  <autoFilter ref="A2:K53"/>
  <tableColumns count="11">
    <tableColumn id="1" name="Museo" totalsRowLabel="Summa" dataDxfId="93" totalsRowDxfId="92"/>
    <tableColumn id="2" name="Museotyyppi" dataDxfId="91"/>
    <tableColumn id="3" name="Maakunta" dataDxfId="90"/>
    <tableColumn id="6" name="Tallennustehtävä" dataDxfId="89" totalsRowDxfId="88"/>
    <tableColumn id="7" name="Tallennustehtävään liittyvän kartunnan kuvailu" dataDxfId="87" totalsRowDxfId="86"/>
    <tableColumn id="8" name="Kulttuuri-historialliset esineet" totalsRowFunction="sum" totalsRowDxfId="85"/>
    <tableColumn id="9" name="Taideteokset" totalsRowFunction="sum" totalsRowDxfId="84"/>
    <tableColumn id="10" name="Luonnont-tieteelliset objektit tai näytteet" totalsRowFunction="sum" totalsRowDxfId="83"/>
    <tableColumn id="11" name="Valokuvat" totalsRowFunction="sum" totalsRowDxfId="82"/>
    <tableColumn id="12" name="Audio-visuaalinen aineisto" totalsRowFunction="sum" totalsRowDxfId="81"/>
    <tableColumn id="13" name="Arkisto- ja kirjastoaineistot (hyllymetrit)" totalsRowFunction="sum" totalsRowDxfId="80"/>
  </tableColumns>
  <tableStyleInfo name="TableStyleMedium19" showFirstColumn="0" showLastColumn="0" showRowStripes="1" showColumnStripes="0"/>
</table>
</file>

<file path=xl/tables/table4.xml><?xml version="1.0" encoding="utf-8"?>
<table xmlns="http://schemas.openxmlformats.org/spreadsheetml/2006/main" id="4" name="Taulukko15" displayName="Taulukko15" ref="A2:K41" totalsRowCount="1" headerRowDxfId="79" headerRowBorderDxfId="78">
  <autoFilter ref="A2:K40"/>
  <tableColumns count="11">
    <tableColumn id="1" name="Museo" totalsRowLabel="Summa" dataDxfId="77" totalsRowDxfId="76"/>
    <tableColumn id="2" name="Museotyyppi" dataDxfId="75"/>
    <tableColumn id="3" name="Maakunta" dataDxfId="74"/>
    <tableColumn id="6" name="Tallennustehtävä" dataDxfId="73" totalsRowDxfId="72"/>
    <tableColumn id="7" name="Tallennustehtävään liittyvän kartunnan kuvailu" dataDxfId="71" totalsRowDxfId="70"/>
    <tableColumn id="8" name="Kulttuuri-historialliset esineet" totalsRowFunction="sum" totalsRowDxfId="69"/>
    <tableColumn id="9" name="Taideteokset" totalsRowFunction="sum" totalsRowDxfId="68"/>
    <tableColumn id="10" name="Luonnont-tieteelliset objektit tai näytteet" totalsRowFunction="sum" totalsRowDxfId="67"/>
    <tableColumn id="11" name="Valokuvat" totalsRowFunction="sum" totalsRowDxfId="66"/>
    <tableColumn id="12" name="Audio-visuaalinen aineisto" totalsRowFunction="sum" totalsRowDxfId="65"/>
    <tableColumn id="13" name="Arkisto- ja kirjastoaineistot (hyllymetrit)" totalsRowFunction="sum" totalsRowDxfId="64"/>
  </tableColumns>
  <tableStyleInfo name="TableStyleMedium19" showFirstColumn="0" showLastColumn="0" showRowStripes="1" showColumnStripes="0"/>
</table>
</file>

<file path=xl/tables/table5.xml><?xml version="1.0" encoding="utf-8"?>
<table xmlns="http://schemas.openxmlformats.org/spreadsheetml/2006/main" id="5" name="Taulukko16" displayName="Taulukko16" ref="A2:K77" totalsRowCount="1" headerRowDxfId="63" headerRowBorderDxfId="62">
  <autoFilter ref="A2:K76"/>
  <tableColumns count="11">
    <tableColumn id="1" name="Museo" totalsRowLabel="Summa" dataDxfId="61" totalsRowDxfId="60"/>
    <tableColumn id="2" name="Museotyyppi" dataDxfId="59"/>
    <tableColumn id="3" name="Maakunta" dataDxfId="58"/>
    <tableColumn id="6" name="Tallennustehtävä" dataDxfId="57" totalsRowDxfId="56"/>
    <tableColumn id="7" name="Tallennustehtävään liittyvän kartunnan kuvailu" dataDxfId="55" totalsRowDxfId="54"/>
    <tableColumn id="8" name="Kulttuuri-historialliset esineet" totalsRowFunction="sum" totalsRowDxfId="53"/>
    <tableColumn id="9" name="Taideteokset" totalsRowFunction="sum" totalsRowDxfId="52"/>
    <tableColumn id="10" name="Luonnont-tieteelliset objektit tai näytteet" totalsRowFunction="sum" totalsRowDxfId="51"/>
    <tableColumn id="11" name="Valokuvat" totalsRowFunction="sum" totalsRowDxfId="50"/>
    <tableColumn id="12" name="Audio-visuaalinen aineisto" totalsRowFunction="sum" totalsRowDxfId="49"/>
    <tableColumn id="13" name="Arkisto- ja kirjastoaineistot (hyllymetrit)" totalsRowFunction="sum" totalsRowDxfId="48"/>
  </tableColumns>
  <tableStyleInfo name="TableStyleMedium19" showFirstColumn="0" showLastColumn="0" showRowStripes="1" showColumnStripes="0"/>
</table>
</file>

<file path=xl/tables/table6.xml><?xml version="1.0" encoding="utf-8"?>
<table xmlns="http://schemas.openxmlformats.org/spreadsheetml/2006/main" id="6" name="Taulukko17" displayName="Taulukko17" ref="A2:K38" totalsRowCount="1" headerRowDxfId="47" headerRowBorderDxfId="46">
  <autoFilter ref="A2:K37"/>
  <tableColumns count="11">
    <tableColumn id="1" name="Museo" totalsRowLabel="Summa" dataDxfId="45" totalsRowDxfId="44"/>
    <tableColumn id="2" name="Museotyyppi" dataDxfId="43"/>
    <tableColumn id="3" name="Maakunta" dataDxfId="42"/>
    <tableColumn id="6" name="Tallennustehtävä" dataDxfId="41" totalsRowDxfId="40"/>
    <tableColumn id="7" name="Tallennustehtävään liittyvän kartunnan kuvailu" dataDxfId="39" totalsRowDxfId="38"/>
    <tableColumn id="8" name="Kulttuuri-historialliset esineet" totalsRowFunction="sum" totalsRowDxfId="37"/>
    <tableColumn id="9" name="Taideteokset" totalsRowFunction="sum" totalsRowDxfId="36"/>
    <tableColumn id="10" name="Luonnont-tieteelliset objektit tai näytteet" totalsRowFunction="sum" totalsRowDxfId="35"/>
    <tableColumn id="11" name="Valokuvat" totalsRowFunction="sum" totalsRowDxfId="34"/>
    <tableColumn id="12" name="Audio-visuaalinen aineisto" totalsRowFunction="sum" totalsRowDxfId="33"/>
    <tableColumn id="13" name="Arkisto- ja kirjastoaineistot (hyllymetrit)" totalsRowFunction="sum" totalsRowDxfId="32"/>
  </tableColumns>
  <tableStyleInfo name="TableStyleMedium19" showFirstColumn="0" showLastColumn="0" showRowStripes="1" showColumnStripes="0"/>
</table>
</file>

<file path=xl/tables/table7.xml><?xml version="1.0" encoding="utf-8"?>
<table xmlns="http://schemas.openxmlformats.org/spreadsheetml/2006/main" id="7" name="Taulukko18" displayName="Taulukko18" ref="A2:K79" totalsRowCount="1" headerRowDxfId="31" headerRowBorderDxfId="30">
  <autoFilter ref="A2:K78"/>
  <tableColumns count="11">
    <tableColumn id="1" name="Museo" totalsRowLabel="Summa" dataDxfId="29" totalsRowDxfId="28"/>
    <tableColumn id="2" name="Museotyyppi" dataDxfId="27"/>
    <tableColumn id="3" name="Maakunta" dataDxfId="26"/>
    <tableColumn id="6" name="Tallennustehtävä" dataDxfId="25" totalsRowDxfId="24"/>
    <tableColumn id="7" name="Tallennustehtävään liittyvän kartunnan kuvailu" dataDxfId="23" totalsRowDxfId="22"/>
    <tableColumn id="8" name="Kulttuuri-historialliset esineet" totalsRowFunction="sum" totalsRowDxfId="21"/>
    <tableColumn id="9" name="Taideteokset" totalsRowFunction="sum" totalsRowDxfId="20"/>
    <tableColumn id="10" name="Luonnont-tieteelliset objektit tai näytteet" totalsRowFunction="sum" totalsRowDxfId="19"/>
    <tableColumn id="11" name="Valokuvat" totalsRowFunction="sum" totalsRowDxfId="18"/>
    <tableColumn id="12" name="Audio-visuaalinen aineisto" totalsRowFunction="sum" totalsRowDxfId="17"/>
    <tableColumn id="13" name="Arkisto- ja kirjastoaineistot (hyllymetrit)" totalsRowFunction="sum" totalsRowDxfId="16"/>
  </tableColumns>
  <tableStyleInfo name="TableStyleMedium19" showFirstColumn="0" showLastColumn="0" showRowStripes="1" showColumnStripes="0"/>
</table>
</file>

<file path=xl/tables/table8.xml><?xml version="1.0" encoding="utf-8"?>
<table xmlns="http://schemas.openxmlformats.org/spreadsheetml/2006/main" id="8" name="Taulukko19" displayName="Taulukko19" ref="A2:K29" totalsRowCount="1" headerRowDxfId="15" headerRowBorderDxfId="14">
  <autoFilter ref="A2:K28"/>
  <tableColumns count="11">
    <tableColumn id="1" name="Museo" totalsRowLabel="Summa" dataDxfId="13" totalsRowDxfId="12"/>
    <tableColumn id="2" name="Museotyyppi" dataDxfId="11"/>
    <tableColumn id="3" name="Maakunta" dataDxfId="10"/>
    <tableColumn id="6" name="Tallennustehtävä" dataDxfId="9" totalsRowDxfId="8"/>
    <tableColumn id="7" name="Tallennustehtävään liittyvän kartunnan kuvailu" dataDxfId="7" totalsRowDxfId="6"/>
    <tableColumn id="8" name="Kulttuuri-historialliset esineet" totalsRowFunction="sum" totalsRowDxfId="5"/>
    <tableColumn id="9" name="Taideteokset" totalsRowFunction="sum" totalsRowDxfId="4"/>
    <tableColumn id="10" name="Luonnont-tieteelliset objektit tai näytteet" totalsRowFunction="sum" totalsRowDxfId="3"/>
    <tableColumn id="11" name="Valokuvat" totalsRowFunction="sum" totalsRowDxfId="2"/>
    <tableColumn id="12" name="Audio-visuaalinen aineisto" totalsRowFunction="sum" totalsRowDxfId="1"/>
    <tableColumn id="13" name="Arkisto- ja kirjastoaineistot (hyllymetrit)" totalsRowFunction="sum" totalsRowDxfId="0"/>
  </tableColumns>
  <tableStyleInfo name="TableStyleMedium1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3.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323"/>
  <sheetViews>
    <sheetView tabSelected="1" workbookViewId="0">
      <selection activeCell="D3" sqref="D3"/>
    </sheetView>
  </sheetViews>
  <sheetFormatPr defaultColWidth="9.140625" defaultRowHeight="12.75"/>
  <cols>
    <col min="1" max="1" width="31.85546875" customWidth="1"/>
    <col min="2" max="2" width="18.85546875" customWidth="1"/>
    <col min="3" max="3" width="17.28515625" bestFit="1" customWidth="1"/>
    <col min="4" max="4" width="45.85546875" style="3" customWidth="1"/>
    <col min="5" max="5" width="63.5703125" style="3" customWidth="1"/>
    <col min="6" max="11" width="15.7109375" customWidth="1"/>
  </cols>
  <sheetData>
    <row r="1" spans="1:11" s="1" customFormat="1" ht="15.75">
      <c r="A1" s="4" t="s">
        <v>556</v>
      </c>
      <c r="D1" s="3"/>
      <c r="E1" s="3"/>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127.5">
      <c r="A3" s="3" t="s">
        <v>3</v>
      </c>
      <c r="B3" s="3" t="s">
        <v>4</v>
      </c>
      <c r="C3" s="3" t="s">
        <v>5</v>
      </c>
      <c r="D3" s="3" t="s">
        <v>6</v>
      </c>
      <c r="E3" s="2" t="s">
        <v>7</v>
      </c>
      <c r="F3" s="7">
        <v>8</v>
      </c>
      <c r="G3" s="7"/>
      <c r="H3" s="7"/>
      <c r="I3" s="7">
        <v>600</v>
      </c>
      <c r="J3" s="7">
        <v>10</v>
      </c>
      <c r="K3" s="7">
        <v>1</v>
      </c>
    </row>
    <row r="4" spans="1:11" ht="25.5">
      <c r="A4" s="3" t="s">
        <v>8</v>
      </c>
      <c r="B4" s="3" t="s">
        <v>4</v>
      </c>
      <c r="C4" s="3" t="s">
        <v>9</v>
      </c>
      <c r="D4" s="3" t="s">
        <v>10</v>
      </c>
      <c r="E4" s="3" t="s">
        <v>11</v>
      </c>
      <c r="F4" s="7">
        <v>1</v>
      </c>
    </row>
    <row r="5" spans="1:11" ht="191.25">
      <c r="A5" s="3" t="s">
        <v>8</v>
      </c>
      <c r="B5" s="3" t="s">
        <v>4</v>
      </c>
      <c r="C5" s="3" t="s">
        <v>9</v>
      </c>
      <c r="D5" s="3" t="s">
        <v>12</v>
      </c>
      <c r="E5" s="2" t="s">
        <v>13</v>
      </c>
      <c r="F5" s="7">
        <v>25</v>
      </c>
    </row>
    <row r="6" spans="1:11" ht="25.5">
      <c r="A6" s="3" t="s">
        <v>8</v>
      </c>
      <c r="B6" s="3" t="s">
        <v>4</v>
      </c>
      <c r="C6" s="3" t="s">
        <v>9</v>
      </c>
      <c r="D6" s="3" t="s">
        <v>10</v>
      </c>
      <c r="E6" s="3" t="s">
        <v>11</v>
      </c>
      <c r="F6" s="7">
        <v>1</v>
      </c>
    </row>
    <row r="7" spans="1:11" ht="127.5">
      <c r="A7" s="3" t="s">
        <v>8</v>
      </c>
      <c r="B7" s="3" t="s">
        <v>4</v>
      </c>
      <c r="C7" s="3" t="s">
        <v>9</v>
      </c>
      <c r="D7" s="3" t="s">
        <v>14</v>
      </c>
      <c r="E7" s="2" t="s">
        <v>15</v>
      </c>
      <c r="F7" s="7">
        <v>18</v>
      </c>
    </row>
    <row r="8" spans="1:11" ht="76.5">
      <c r="A8" s="3" t="s">
        <v>8</v>
      </c>
      <c r="B8" s="3" t="s">
        <v>4</v>
      </c>
      <c r="C8" s="3" t="s">
        <v>9</v>
      </c>
      <c r="D8" s="3" t="s">
        <v>16</v>
      </c>
      <c r="E8" s="6" t="s">
        <v>561</v>
      </c>
      <c r="F8" s="7">
        <v>6</v>
      </c>
    </row>
    <row r="9" spans="1:11" ht="38.25">
      <c r="A9" s="3" t="s">
        <v>8</v>
      </c>
      <c r="B9" s="3" t="s">
        <v>4</v>
      </c>
      <c r="C9" s="3" t="s">
        <v>9</v>
      </c>
      <c r="D9" s="3" t="s">
        <v>17</v>
      </c>
      <c r="E9" s="2" t="s">
        <v>18</v>
      </c>
      <c r="F9" s="7">
        <v>3</v>
      </c>
    </row>
    <row r="10" spans="1:11" ht="38.25">
      <c r="A10" s="3" t="s">
        <v>19</v>
      </c>
      <c r="B10" s="3" t="s">
        <v>4</v>
      </c>
      <c r="C10" s="3" t="s">
        <v>20</v>
      </c>
      <c r="D10" s="3" t="s">
        <v>21</v>
      </c>
      <c r="E10" s="2" t="s">
        <v>22</v>
      </c>
      <c r="F10" s="7">
        <v>3</v>
      </c>
      <c r="I10" s="7">
        <v>95</v>
      </c>
      <c r="K10" s="7">
        <v>0.2</v>
      </c>
    </row>
    <row r="11" spans="1:11" ht="38.25">
      <c r="A11" s="3" t="s">
        <v>23</v>
      </c>
      <c r="B11" s="3" t="s">
        <v>24</v>
      </c>
      <c r="C11" s="3" t="s">
        <v>25</v>
      </c>
      <c r="D11" s="3" t="s">
        <v>26</v>
      </c>
      <c r="E11" s="3" t="s">
        <v>27</v>
      </c>
      <c r="F11" s="7">
        <v>10</v>
      </c>
    </row>
    <row r="12" spans="1:11" ht="25.5">
      <c r="A12" s="3" t="s">
        <v>23</v>
      </c>
      <c r="B12" s="3" t="s">
        <v>24</v>
      </c>
      <c r="C12" s="3" t="s">
        <v>25</v>
      </c>
      <c r="D12" s="3" t="s">
        <v>28</v>
      </c>
      <c r="E12" s="3" t="s">
        <v>29</v>
      </c>
      <c r="F12" s="7">
        <v>6</v>
      </c>
    </row>
    <row r="13" spans="1:11" ht="51">
      <c r="A13" s="3" t="s">
        <v>23</v>
      </c>
      <c r="B13" s="3" t="s">
        <v>24</v>
      </c>
      <c r="C13" s="3" t="s">
        <v>25</v>
      </c>
      <c r="D13" s="3" t="s">
        <v>30</v>
      </c>
      <c r="E13" s="3" t="s">
        <v>31</v>
      </c>
      <c r="F13" s="7">
        <v>6</v>
      </c>
    </row>
    <row r="14" spans="1:11" ht="89.25">
      <c r="A14" s="3" t="s">
        <v>19</v>
      </c>
      <c r="B14" s="3" t="s">
        <v>4</v>
      </c>
      <c r="C14" s="3" t="s">
        <v>20</v>
      </c>
      <c r="D14" s="3" t="s">
        <v>32</v>
      </c>
      <c r="E14" s="2" t="s">
        <v>33</v>
      </c>
      <c r="F14" s="7">
        <v>6</v>
      </c>
      <c r="I14" s="7">
        <v>34</v>
      </c>
    </row>
    <row r="15" spans="1:11" ht="63.75">
      <c r="A15" s="3" t="s">
        <v>19</v>
      </c>
      <c r="B15" s="3" t="s">
        <v>4</v>
      </c>
      <c r="C15" s="3" t="s">
        <v>20</v>
      </c>
      <c r="D15" s="3" t="s">
        <v>34</v>
      </c>
      <c r="E15" s="2" t="s">
        <v>35</v>
      </c>
      <c r="F15" s="7">
        <v>1</v>
      </c>
      <c r="H15" s="7">
        <v>1</v>
      </c>
      <c r="K15" s="7">
        <v>0.2</v>
      </c>
    </row>
    <row r="16" spans="1:11" ht="38.25">
      <c r="A16" s="3" t="s">
        <v>19</v>
      </c>
      <c r="B16" s="3" t="s">
        <v>4</v>
      </c>
      <c r="C16" s="3" t="s">
        <v>20</v>
      </c>
      <c r="D16" s="3" t="s">
        <v>36</v>
      </c>
      <c r="E16" s="2" t="s">
        <v>37</v>
      </c>
      <c r="F16" s="7">
        <v>1</v>
      </c>
      <c r="I16" s="7">
        <v>31</v>
      </c>
    </row>
    <row r="17" spans="1:11" ht="76.5">
      <c r="A17" s="3" t="s">
        <v>19</v>
      </c>
      <c r="B17" s="3" t="s">
        <v>4</v>
      </c>
      <c r="C17" s="3" t="s">
        <v>20</v>
      </c>
      <c r="D17" s="3" t="s">
        <v>38</v>
      </c>
      <c r="E17" s="6" t="s">
        <v>562</v>
      </c>
      <c r="F17" s="7">
        <v>7</v>
      </c>
    </row>
    <row r="18" spans="1:11" ht="25.5">
      <c r="A18" s="3" t="s">
        <v>19</v>
      </c>
      <c r="B18" s="3" t="s">
        <v>4</v>
      </c>
      <c r="C18" s="3" t="s">
        <v>20</v>
      </c>
      <c r="D18" s="3" t="s">
        <v>39</v>
      </c>
      <c r="E18" s="2" t="s">
        <v>40</v>
      </c>
      <c r="F18" s="7">
        <v>4</v>
      </c>
    </row>
    <row r="19" spans="1:11" ht="63.75">
      <c r="A19" s="3" t="s">
        <v>19</v>
      </c>
      <c r="B19" s="3" t="s">
        <v>4</v>
      </c>
      <c r="C19" s="3" t="s">
        <v>20</v>
      </c>
      <c r="D19" s="3" t="s">
        <v>21</v>
      </c>
      <c r="E19" s="2" t="s">
        <v>41</v>
      </c>
      <c r="F19" s="7">
        <v>3</v>
      </c>
      <c r="I19" s="7">
        <v>95</v>
      </c>
      <c r="K19" s="7">
        <v>0.2</v>
      </c>
    </row>
    <row r="20" spans="1:11" ht="38.25">
      <c r="A20" s="3" t="s">
        <v>42</v>
      </c>
      <c r="B20" s="3" t="s">
        <v>24</v>
      </c>
      <c r="C20" s="3" t="s">
        <v>43</v>
      </c>
      <c r="D20" s="3" t="s">
        <v>44</v>
      </c>
      <c r="E20" s="3" t="s">
        <v>45</v>
      </c>
      <c r="I20" s="7">
        <v>418</v>
      </c>
    </row>
    <row r="21" spans="1:11" ht="89.25">
      <c r="A21" s="3" t="s">
        <v>46</v>
      </c>
      <c r="B21" s="3" t="s">
        <v>24</v>
      </c>
      <c r="C21" s="3" t="s">
        <v>47</v>
      </c>
      <c r="D21" s="3" t="s">
        <v>48</v>
      </c>
      <c r="E21" s="3" t="s">
        <v>49</v>
      </c>
      <c r="F21" s="7">
        <v>116</v>
      </c>
      <c r="I21" s="7">
        <v>312</v>
      </c>
      <c r="K21" s="7">
        <v>1</v>
      </c>
    </row>
    <row r="22" spans="1:11" ht="51">
      <c r="A22" s="3" t="s">
        <v>50</v>
      </c>
      <c r="B22" s="3" t="s">
        <v>24</v>
      </c>
      <c r="C22" s="3" t="s">
        <v>51</v>
      </c>
      <c r="D22" s="3" t="s">
        <v>52</v>
      </c>
      <c r="E22" s="3" t="s">
        <v>53</v>
      </c>
      <c r="F22" s="7">
        <v>10</v>
      </c>
    </row>
    <row r="23" spans="1:11" ht="25.5">
      <c r="A23" s="3" t="s">
        <v>46</v>
      </c>
      <c r="B23" s="3" t="s">
        <v>24</v>
      </c>
      <c r="C23" s="3" t="s">
        <v>47</v>
      </c>
      <c r="D23" s="3" t="s">
        <v>54</v>
      </c>
      <c r="E23" s="3" t="s">
        <v>55</v>
      </c>
      <c r="I23" s="7">
        <v>4</v>
      </c>
    </row>
    <row r="24" spans="1:11" ht="63.75">
      <c r="A24" s="3" t="s">
        <v>46</v>
      </c>
      <c r="B24" s="3" t="s">
        <v>24</v>
      </c>
      <c r="C24" s="3" t="s">
        <v>47</v>
      </c>
      <c r="D24" s="3" t="s">
        <v>56</v>
      </c>
      <c r="E24" s="3" t="s">
        <v>57</v>
      </c>
      <c r="F24" s="7">
        <v>14</v>
      </c>
      <c r="I24" s="7">
        <v>56</v>
      </c>
      <c r="K24" s="7">
        <v>0.5</v>
      </c>
    </row>
    <row r="25" spans="1:11" ht="102">
      <c r="A25" s="3" t="s">
        <v>58</v>
      </c>
      <c r="B25" s="3" t="s">
        <v>59</v>
      </c>
      <c r="C25" s="3" t="s">
        <v>60</v>
      </c>
      <c r="D25" s="3" t="s">
        <v>61</v>
      </c>
      <c r="E25" s="3" t="s">
        <v>62</v>
      </c>
      <c r="F25" s="7">
        <v>17</v>
      </c>
    </row>
    <row r="26" spans="1:11" ht="51">
      <c r="A26" s="3" t="s">
        <v>58</v>
      </c>
      <c r="B26" s="3" t="s">
        <v>59</v>
      </c>
      <c r="C26" s="3" t="s">
        <v>60</v>
      </c>
      <c r="D26" s="3" t="s">
        <v>63</v>
      </c>
      <c r="E26" s="6" t="s">
        <v>563</v>
      </c>
      <c r="F26" s="7">
        <v>36</v>
      </c>
    </row>
    <row r="27" spans="1:11" ht="89.25">
      <c r="A27" s="3" t="s">
        <v>46</v>
      </c>
      <c r="B27" s="3" t="s">
        <v>24</v>
      </c>
      <c r="C27" s="3" t="s">
        <v>47</v>
      </c>
      <c r="D27" s="3" t="s">
        <v>48</v>
      </c>
      <c r="E27" s="3" t="s">
        <v>64</v>
      </c>
      <c r="F27" s="7">
        <v>116</v>
      </c>
      <c r="I27" s="7">
        <v>312</v>
      </c>
      <c r="K27" s="7">
        <v>1</v>
      </c>
    </row>
    <row r="28" spans="1:11" ht="102">
      <c r="A28" s="3" t="s">
        <v>58</v>
      </c>
      <c r="B28" s="3" t="s">
        <v>59</v>
      </c>
      <c r="C28" s="3" t="s">
        <v>60</v>
      </c>
      <c r="D28" s="3" t="s">
        <v>65</v>
      </c>
      <c r="E28" s="3" t="s">
        <v>66</v>
      </c>
      <c r="F28" s="7">
        <v>15</v>
      </c>
    </row>
    <row r="29" spans="1:11">
      <c r="A29" s="3" t="s">
        <v>58</v>
      </c>
      <c r="B29" s="3" t="s">
        <v>59</v>
      </c>
      <c r="C29" s="3" t="s">
        <v>60</v>
      </c>
      <c r="D29" s="3" t="s">
        <v>67</v>
      </c>
      <c r="E29" s="3" t="s">
        <v>68</v>
      </c>
      <c r="F29" s="7">
        <v>2</v>
      </c>
    </row>
    <row r="30" spans="1:11" ht="25.5">
      <c r="A30" s="3" t="s">
        <v>46</v>
      </c>
      <c r="B30" s="3" t="s">
        <v>24</v>
      </c>
      <c r="C30" s="3" t="s">
        <v>47</v>
      </c>
      <c r="D30" s="3" t="s">
        <v>54</v>
      </c>
      <c r="E30" s="3" t="s">
        <v>55</v>
      </c>
      <c r="I30" s="7">
        <v>4</v>
      </c>
    </row>
    <row r="31" spans="1:11" ht="63.75">
      <c r="A31" s="3" t="s">
        <v>46</v>
      </c>
      <c r="B31" s="3" t="s">
        <v>24</v>
      </c>
      <c r="C31" s="3" t="s">
        <v>47</v>
      </c>
      <c r="D31" s="3" t="s">
        <v>56</v>
      </c>
      <c r="E31" s="3" t="s">
        <v>57</v>
      </c>
      <c r="F31" s="7">
        <v>14</v>
      </c>
      <c r="I31" s="7">
        <v>56</v>
      </c>
      <c r="K31" s="7">
        <v>0.5</v>
      </c>
    </row>
    <row r="32" spans="1:11" ht="89.25">
      <c r="A32" s="3" t="s">
        <v>69</v>
      </c>
      <c r="B32" s="3" t="s">
        <v>4</v>
      </c>
      <c r="C32" s="3" t="s">
        <v>47</v>
      </c>
      <c r="D32" s="3" t="s">
        <v>70</v>
      </c>
      <c r="E32" s="6" t="s">
        <v>557</v>
      </c>
      <c r="F32" s="7">
        <v>9</v>
      </c>
    </row>
    <row r="33" spans="1:6" ht="76.5">
      <c r="A33" s="3" t="s">
        <v>69</v>
      </c>
      <c r="B33" s="3" t="s">
        <v>4</v>
      </c>
      <c r="C33" s="3" t="s">
        <v>47</v>
      </c>
      <c r="D33" s="3" t="s">
        <v>70</v>
      </c>
      <c r="E33" s="6" t="s">
        <v>564</v>
      </c>
      <c r="F33" s="7">
        <v>5</v>
      </c>
    </row>
    <row r="34" spans="1:6" ht="25.5">
      <c r="A34" s="3" t="s">
        <v>69</v>
      </c>
      <c r="B34" s="3" t="s">
        <v>4</v>
      </c>
      <c r="C34" s="3" t="s">
        <v>47</v>
      </c>
      <c r="D34" s="3" t="s">
        <v>70</v>
      </c>
      <c r="E34" s="2" t="s">
        <v>71</v>
      </c>
      <c r="F34" s="7">
        <v>1</v>
      </c>
    </row>
    <row r="35" spans="1:6" ht="89.25">
      <c r="A35" s="3" t="s">
        <v>69</v>
      </c>
      <c r="B35" s="3" t="s">
        <v>4</v>
      </c>
      <c r="C35" s="3" t="s">
        <v>47</v>
      </c>
      <c r="D35" s="3" t="s">
        <v>70</v>
      </c>
      <c r="E35" s="2" t="s">
        <v>72</v>
      </c>
      <c r="F35" s="7">
        <v>30</v>
      </c>
    </row>
    <row r="36" spans="1:6" ht="114.75">
      <c r="A36" s="3" t="s">
        <v>69</v>
      </c>
      <c r="B36" s="3" t="s">
        <v>4</v>
      </c>
      <c r="C36" s="3" t="s">
        <v>47</v>
      </c>
      <c r="D36" s="3" t="s">
        <v>70</v>
      </c>
      <c r="E36" s="6" t="s">
        <v>558</v>
      </c>
      <c r="F36" s="7">
        <v>32</v>
      </c>
    </row>
    <row r="37" spans="1:6" ht="25.5">
      <c r="A37" s="3" t="s">
        <v>69</v>
      </c>
      <c r="B37" s="3" t="s">
        <v>4</v>
      </c>
      <c r="C37" s="3" t="s">
        <v>47</v>
      </c>
      <c r="D37" s="3" t="s">
        <v>70</v>
      </c>
      <c r="E37" s="2" t="s">
        <v>73</v>
      </c>
      <c r="F37" s="7">
        <v>1</v>
      </c>
    </row>
    <row r="38" spans="1:6" ht="102">
      <c r="A38" s="3" t="s">
        <v>69</v>
      </c>
      <c r="B38" s="3" t="s">
        <v>4</v>
      </c>
      <c r="C38" s="3" t="s">
        <v>47</v>
      </c>
      <c r="D38" s="3" t="s">
        <v>70</v>
      </c>
      <c r="E38" s="6" t="s">
        <v>609</v>
      </c>
      <c r="F38" s="7">
        <v>52</v>
      </c>
    </row>
    <row r="39" spans="1:6" ht="25.5">
      <c r="A39" s="3" t="s">
        <v>69</v>
      </c>
      <c r="B39" s="3" t="s">
        <v>4</v>
      </c>
      <c r="C39" s="3" t="s">
        <v>47</v>
      </c>
      <c r="D39" s="3" t="s">
        <v>70</v>
      </c>
      <c r="E39" s="2" t="s">
        <v>74</v>
      </c>
      <c r="F39" s="7">
        <v>1</v>
      </c>
    </row>
    <row r="40" spans="1:6" ht="25.5">
      <c r="A40" s="3" t="s">
        <v>69</v>
      </c>
      <c r="B40" s="3" t="s">
        <v>4</v>
      </c>
      <c r="C40" s="3" t="s">
        <v>47</v>
      </c>
      <c r="D40" s="3" t="s">
        <v>70</v>
      </c>
      <c r="E40" s="2" t="s">
        <v>75</v>
      </c>
      <c r="F40" s="7">
        <v>1</v>
      </c>
    </row>
    <row r="41" spans="1:6" ht="25.5">
      <c r="A41" s="3" t="s">
        <v>69</v>
      </c>
      <c r="B41" s="3" t="s">
        <v>4</v>
      </c>
      <c r="C41" s="3" t="s">
        <v>47</v>
      </c>
      <c r="D41" s="3" t="s">
        <v>70</v>
      </c>
      <c r="E41" s="2" t="s">
        <v>76</v>
      </c>
      <c r="F41" s="7">
        <v>7</v>
      </c>
    </row>
    <row r="42" spans="1:6" ht="51">
      <c r="A42" s="3" t="s">
        <v>69</v>
      </c>
      <c r="B42" s="3" t="s">
        <v>4</v>
      </c>
      <c r="C42" s="3" t="s">
        <v>47</v>
      </c>
      <c r="D42" s="3" t="s">
        <v>70</v>
      </c>
      <c r="E42" s="2" t="s">
        <v>77</v>
      </c>
      <c r="F42" s="7">
        <v>4</v>
      </c>
    </row>
    <row r="43" spans="1:6" ht="38.25">
      <c r="A43" s="3" t="s">
        <v>69</v>
      </c>
      <c r="B43" s="3" t="s">
        <v>4</v>
      </c>
      <c r="C43" s="3" t="s">
        <v>47</v>
      </c>
      <c r="D43" s="3" t="s">
        <v>70</v>
      </c>
      <c r="E43" s="2" t="s">
        <v>78</v>
      </c>
      <c r="F43" s="7">
        <v>16</v>
      </c>
    </row>
    <row r="44" spans="1:6" ht="38.25">
      <c r="A44" s="3" t="s">
        <v>69</v>
      </c>
      <c r="B44" s="3" t="s">
        <v>4</v>
      </c>
      <c r="C44" s="3" t="s">
        <v>47</v>
      </c>
      <c r="D44" s="3" t="s">
        <v>70</v>
      </c>
      <c r="E44" s="2" t="s">
        <v>79</v>
      </c>
      <c r="F44" s="7">
        <v>2</v>
      </c>
    </row>
    <row r="45" spans="1:6" ht="25.5">
      <c r="A45" s="3" t="s">
        <v>69</v>
      </c>
      <c r="B45" s="3" t="s">
        <v>4</v>
      </c>
      <c r="C45" s="3" t="s">
        <v>47</v>
      </c>
      <c r="D45" s="3" t="s">
        <v>70</v>
      </c>
      <c r="E45" s="2" t="s">
        <v>80</v>
      </c>
      <c r="F45" s="7">
        <v>1</v>
      </c>
    </row>
    <row r="46" spans="1:6" ht="63.75">
      <c r="A46" s="3" t="s">
        <v>69</v>
      </c>
      <c r="B46" s="3" t="s">
        <v>4</v>
      </c>
      <c r="C46" s="3" t="s">
        <v>47</v>
      </c>
      <c r="D46" s="3" t="s">
        <v>70</v>
      </c>
      <c r="E46" s="2" t="s">
        <v>81</v>
      </c>
      <c r="F46" s="7">
        <v>30</v>
      </c>
    </row>
    <row r="47" spans="1:6" ht="51">
      <c r="A47" s="3" t="s">
        <v>69</v>
      </c>
      <c r="B47" s="3" t="s">
        <v>4</v>
      </c>
      <c r="C47" s="3" t="s">
        <v>47</v>
      </c>
      <c r="D47" s="3" t="s">
        <v>70</v>
      </c>
      <c r="E47" s="2" t="s">
        <v>82</v>
      </c>
      <c r="F47" s="7">
        <v>16</v>
      </c>
    </row>
    <row r="48" spans="1:6" ht="25.5">
      <c r="A48" s="3" t="s">
        <v>69</v>
      </c>
      <c r="B48" s="3" t="s">
        <v>4</v>
      </c>
      <c r="C48" s="3" t="s">
        <v>47</v>
      </c>
      <c r="D48" s="3" t="s">
        <v>70</v>
      </c>
      <c r="E48" s="2" t="s">
        <v>83</v>
      </c>
      <c r="F48" s="7">
        <v>1</v>
      </c>
    </row>
    <row r="49" spans="1:11" ht="25.5">
      <c r="A49" s="3" t="s">
        <v>84</v>
      </c>
      <c r="B49" s="3" t="s">
        <v>24</v>
      </c>
      <c r="C49" s="3" t="s">
        <v>47</v>
      </c>
      <c r="D49" s="3" t="s">
        <v>85</v>
      </c>
      <c r="E49" s="3" t="s">
        <v>86</v>
      </c>
      <c r="F49" s="7">
        <v>4</v>
      </c>
    </row>
    <row r="50" spans="1:11" ht="89.25">
      <c r="A50" s="3" t="s">
        <v>87</v>
      </c>
      <c r="B50" s="3" t="s">
        <v>4</v>
      </c>
      <c r="C50" s="3" t="s">
        <v>5</v>
      </c>
      <c r="D50" s="3" t="s">
        <v>88</v>
      </c>
      <c r="E50" s="6" t="s">
        <v>565</v>
      </c>
      <c r="F50" s="7">
        <v>7</v>
      </c>
    </row>
    <row r="51" spans="1:11" ht="102">
      <c r="A51" s="3" t="s">
        <v>87</v>
      </c>
      <c r="B51" s="3" t="s">
        <v>4</v>
      </c>
      <c r="C51" s="3" t="s">
        <v>5</v>
      </c>
      <c r="D51" s="3" t="s">
        <v>88</v>
      </c>
      <c r="E51" s="6" t="s">
        <v>559</v>
      </c>
      <c r="F51" s="7">
        <v>7</v>
      </c>
    </row>
    <row r="52" spans="1:11" ht="76.5">
      <c r="A52" s="3" t="s">
        <v>89</v>
      </c>
      <c r="B52" s="3" t="s">
        <v>24</v>
      </c>
      <c r="C52" s="3" t="s">
        <v>47</v>
      </c>
      <c r="D52" s="3" t="s">
        <v>90</v>
      </c>
      <c r="E52" s="3" t="s">
        <v>91</v>
      </c>
      <c r="F52" s="7">
        <v>4</v>
      </c>
    </row>
    <row r="53" spans="1:11" ht="76.5">
      <c r="A53" s="3" t="s">
        <v>89</v>
      </c>
      <c r="B53" s="3" t="s">
        <v>24</v>
      </c>
      <c r="C53" s="3" t="s">
        <v>47</v>
      </c>
      <c r="D53" s="3" t="s">
        <v>90</v>
      </c>
      <c r="E53" s="3" t="s">
        <v>92</v>
      </c>
      <c r="F53" s="7">
        <v>46</v>
      </c>
      <c r="G53" s="7">
        <v>20</v>
      </c>
      <c r="I53" s="7">
        <v>81</v>
      </c>
    </row>
    <row r="54" spans="1:11" ht="51">
      <c r="A54" s="3" t="s">
        <v>89</v>
      </c>
      <c r="B54" s="3" t="s">
        <v>24</v>
      </c>
      <c r="C54" s="3" t="s">
        <v>47</v>
      </c>
      <c r="D54" s="3" t="s">
        <v>90</v>
      </c>
      <c r="E54" s="3" t="s">
        <v>93</v>
      </c>
      <c r="F54" s="7">
        <v>13</v>
      </c>
    </row>
    <row r="55" spans="1:11" ht="89.25">
      <c r="A55" s="3" t="s">
        <v>89</v>
      </c>
      <c r="B55" s="3" t="s">
        <v>24</v>
      </c>
      <c r="C55" s="3" t="s">
        <v>47</v>
      </c>
      <c r="D55" s="3" t="s">
        <v>90</v>
      </c>
      <c r="E55" s="3" t="s">
        <v>94</v>
      </c>
      <c r="F55" s="7">
        <v>3</v>
      </c>
    </row>
    <row r="56" spans="1:11" ht="25.5">
      <c r="A56" s="3" t="s">
        <v>87</v>
      </c>
      <c r="B56" s="3" t="s">
        <v>4</v>
      </c>
      <c r="C56" s="3" t="s">
        <v>5</v>
      </c>
      <c r="D56" s="3" t="s">
        <v>95</v>
      </c>
      <c r="E56" s="6" t="s">
        <v>560</v>
      </c>
      <c r="F56" s="7">
        <v>2</v>
      </c>
      <c r="I56" s="7">
        <v>1</v>
      </c>
    </row>
    <row r="57" spans="1:11" ht="25.5">
      <c r="A57" s="3" t="s">
        <v>87</v>
      </c>
      <c r="B57" s="3" t="s">
        <v>4</v>
      </c>
      <c r="C57" s="3" t="s">
        <v>5</v>
      </c>
      <c r="D57" s="3" t="s">
        <v>96</v>
      </c>
      <c r="E57" s="3" t="s">
        <v>97</v>
      </c>
      <c r="F57" s="7">
        <v>3</v>
      </c>
    </row>
    <row r="58" spans="1:11" ht="25.5">
      <c r="A58" s="3" t="s">
        <v>87</v>
      </c>
      <c r="B58" s="3" t="s">
        <v>4</v>
      </c>
      <c r="C58" s="3" t="s">
        <v>5</v>
      </c>
      <c r="D58" s="3" t="s">
        <v>98</v>
      </c>
      <c r="E58" s="3" t="s">
        <v>99</v>
      </c>
      <c r="F58" s="7">
        <v>1</v>
      </c>
      <c r="G58" s="7">
        <v>1</v>
      </c>
      <c r="I58" s="7">
        <v>10</v>
      </c>
      <c r="J58" s="7">
        <v>9</v>
      </c>
      <c r="K58" s="7">
        <v>0.5</v>
      </c>
    </row>
    <row r="59" spans="1:11" ht="25.5">
      <c r="A59" s="3" t="s">
        <v>87</v>
      </c>
      <c r="B59" s="3" t="s">
        <v>4</v>
      </c>
      <c r="C59" s="3" t="s">
        <v>5</v>
      </c>
      <c r="D59" s="3" t="s">
        <v>98</v>
      </c>
      <c r="E59" s="3" t="s">
        <v>100</v>
      </c>
      <c r="G59" s="7">
        <v>2</v>
      </c>
      <c r="I59" s="7">
        <v>11</v>
      </c>
      <c r="J59" s="7">
        <v>3</v>
      </c>
    </row>
    <row r="60" spans="1:11" ht="25.5">
      <c r="A60" s="3" t="s">
        <v>87</v>
      </c>
      <c r="B60" s="3" t="s">
        <v>4</v>
      </c>
      <c r="C60" s="3" t="s">
        <v>5</v>
      </c>
      <c r="D60" s="3" t="s">
        <v>39</v>
      </c>
      <c r="E60" s="3" t="s">
        <v>101</v>
      </c>
      <c r="G60" s="7">
        <v>2</v>
      </c>
    </row>
    <row r="61" spans="1:11">
      <c r="A61" s="3" t="s">
        <v>87</v>
      </c>
      <c r="B61" s="3" t="s">
        <v>4</v>
      </c>
      <c r="C61" s="3" t="s">
        <v>5</v>
      </c>
      <c r="D61" s="3" t="s">
        <v>102</v>
      </c>
      <c r="E61" s="3" t="s">
        <v>103</v>
      </c>
      <c r="F61" s="7">
        <v>10</v>
      </c>
    </row>
    <row r="62" spans="1:11" ht="25.5">
      <c r="A62" s="3" t="s">
        <v>87</v>
      </c>
      <c r="B62" s="3" t="s">
        <v>4</v>
      </c>
      <c r="C62" s="3" t="s">
        <v>5</v>
      </c>
      <c r="D62" s="3" t="s">
        <v>104</v>
      </c>
      <c r="E62" s="6" t="s">
        <v>566</v>
      </c>
      <c r="F62" s="7">
        <v>10</v>
      </c>
      <c r="K62" s="7">
        <v>1</v>
      </c>
    </row>
    <row r="63" spans="1:11" ht="25.5">
      <c r="A63" s="3" t="s">
        <v>87</v>
      </c>
      <c r="B63" s="3" t="s">
        <v>4</v>
      </c>
      <c r="C63" s="3" t="s">
        <v>5</v>
      </c>
      <c r="D63" s="3" t="s">
        <v>105</v>
      </c>
      <c r="E63" s="3" t="s">
        <v>106</v>
      </c>
      <c r="F63" s="7">
        <v>40</v>
      </c>
      <c r="I63" s="7">
        <v>1</v>
      </c>
      <c r="K63" s="7">
        <v>0.25</v>
      </c>
    </row>
    <row r="64" spans="1:11" ht="51">
      <c r="A64" s="3" t="s">
        <v>87</v>
      </c>
      <c r="B64" s="3" t="s">
        <v>4</v>
      </c>
      <c r="C64" s="3" t="s">
        <v>5</v>
      </c>
      <c r="D64" s="3" t="s">
        <v>107</v>
      </c>
      <c r="E64" s="3" t="s">
        <v>108</v>
      </c>
      <c r="F64" s="7">
        <v>11</v>
      </c>
      <c r="K64" s="7">
        <v>0.25</v>
      </c>
    </row>
    <row r="65" spans="1:11">
      <c r="A65" s="3" t="s">
        <v>87</v>
      </c>
      <c r="B65" s="3" t="s">
        <v>4</v>
      </c>
      <c r="C65" s="3" t="s">
        <v>5</v>
      </c>
      <c r="D65" s="3" t="s">
        <v>109</v>
      </c>
      <c r="E65" s="3" t="s">
        <v>110</v>
      </c>
      <c r="F65" s="7">
        <v>1</v>
      </c>
    </row>
    <row r="66" spans="1:11" ht="38.25">
      <c r="A66" s="3" t="s">
        <v>87</v>
      </c>
      <c r="B66" s="3" t="s">
        <v>4</v>
      </c>
      <c r="C66" s="3" t="s">
        <v>5</v>
      </c>
      <c r="D66" s="3" t="s">
        <v>105</v>
      </c>
      <c r="E66" s="3" t="s">
        <v>111</v>
      </c>
      <c r="F66" s="7">
        <v>20</v>
      </c>
    </row>
    <row r="67" spans="1:11" ht="216.75">
      <c r="A67" s="3" t="s">
        <v>112</v>
      </c>
      <c r="B67" s="3" t="s">
        <v>4</v>
      </c>
      <c r="C67" s="3" t="s">
        <v>113</v>
      </c>
      <c r="D67" s="3" t="s">
        <v>114</v>
      </c>
      <c r="E67" s="2" t="s">
        <v>115</v>
      </c>
      <c r="F67" s="7">
        <v>60</v>
      </c>
      <c r="G67" s="7"/>
      <c r="H67" s="7"/>
      <c r="I67" s="7">
        <v>167</v>
      </c>
      <c r="J67" s="7"/>
      <c r="K67" s="7"/>
    </row>
    <row r="68" spans="1:11" ht="25.5">
      <c r="A68" s="3" t="s">
        <v>116</v>
      </c>
      <c r="B68" s="3" t="s">
        <v>24</v>
      </c>
      <c r="C68" s="3" t="s">
        <v>20</v>
      </c>
      <c r="D68" s="3" t="s">
        <v>117</v>
      </c>
      <c r="E68" s="3" t="s">
        <v>118</v>
      </c>
      <c r="F68" s="7">
        <v>6</v>
      </c>
    </row>
    <row r="69" spans="1:11" ht="89.25">
      <c r="A69" s="3" t="s">
        <v>116</v>
      </c>
      <c r="B69" s="3" t="s">
        <v>24</v>
      </c>
      <c r="C69" s="3" t="s">
        <v>20</v>
      </c>
      <c r="D69" s="3" t="s">
        <v>119</v>
      </c>
      <c r="E69" s="3" t="s">
        <v>120</v>
      </c>
      <c r="F69" s="1">
        <v>900</v>
      </c>
      <c r="I69" s="1">
        <v>100</v>
      </c>
      <c r="J69" s="1">
        <v>26</v>
      </c>
      <c r="K69" s="8">
        <v>1.5</v>
      </c>
    </row>
    <row r="70" spans="1:11" ht="25.5">
      <c r="A70" s="3" t="s">
        <v>116</v>
      </c>
      <c r="B70" s="3" t="s">
        <v>24</v>
      </c>
      <c r="C70" s="3" t="s">
        <v>20</v>
      </c>
      <c r="D70" s="3" t="s">
        <v>117</v>
      </c>
      <c r="E70" s="3" t="s">
        <v>121</v>
      </c>
      <c r="F70" s="7">
        <v>5</v>
      </c>
    </row>
    <row r="71" spans="1:11" ht="25.5">
      <c r="A71" s="3" t="s">
        <v>116</v>
      </c>
      <c r="B71" s="3" t="s">
        <v>24</v>
      </c>
      <c r="C71" s="3" t="s">
        <v>20</v>
      </c>
      <c r="D71" s="3" t="s">
        <v>122</v>
      </c>
      <c r="E71" s="3" t="s">
        <v>123</v>
      </c>
      <c r="F71" s="7">
        <v>10</v>
      </c>
    </row>
    <row r="72" spans="1:11" ht="25.5">
      <c r="A72" s="3" t="s">
        <v>116</v>
      </c>
      <c r="B72" s="3" t="s">
        <v>24</v>
      </c>
      <c r="C72" s="3" t="s">
        <v>20</v>
      </c>
      <c r="D72" s="3" t="s">
        <v>124</v>
      </c>
      <c r="E72" s="3" t="s">
        <v>125</v>
      </c>
      <c r="F72" s="7">
        <v>3</v>
      </c>
    </row>
    <row r="73" spans="1:11">
      <c r="A73" s="3" t="s">
        <v>126</v>
      </c>
      <c r="B73" s="3" t="s">
        <v>59</v>
      </c>
      <c r="C73" s="3" t="s">
        <v>20</v>
      </c>
      <c r="D73" s="3" t="s">
        <v>127</v>
      </c>
      <c r="E73" s="3" t="s">
        <v>128</v>
      </c>
      <c r="F73" s="1"/>
      <c r="G73" s="1"/>
      <c r="H73" s="1"/>
      <c r="I73" s="7">
        <v>50</v>
      </c>
      <c r="J73" s="1"/>
      <c r="K73" s="1"/>
    </row>
    <row r="74" spans="1:11" ht="25.5">
      <c r="A74" s="3" t="s">
        <v>126</v>
      </c>
      <c r="B74" s="3" t="s">
        <v>59</v>
      </c>
      <c r="C74" s="3" t="s">
        <v>20</v>
      </c>
      <c r="D74" s="3" t="s">
        <v>129</v>
      </c>
      <c r="E74" s="3" t="s">
        <v>130</v>
      </c>
      <c r="F74" s="7">
        <v>2</v>
      </c>
      <c r="G74" s="1"/>
      <c r="H74" s="1"/>
      <c r="I74" s="7">
        <v>40</v>
      </c>
      <c r="J74" s="1"/>
    </row>
    <row r="75" spans="1:11" ht="38.25">
      <c r="A75" s="3" t="s">
        <v>58</v>
      </c>
      <c r="B75" s="3" t="s">
        <v>59</v>
      </c>
      <c r="C75" s="3" t="s">
        <v>60</v>
      </c>
      <c r="D75" s="3" t="s">
        <v>131</v>
      </c>
      <c r="E75" s="2" t="s">
        <v>132</v>
      </c>
      <c r="F75" s="7">
        <v>395</v>
      </c>
    </row>
    <row r="76" spans="1:11" ht="25.5">
      <c r="A76" s="3" t="s">
        <v>58</v>
      </c>
      <c r="B76" s="3" t="s">
        <v>59</v>
      </c>
      <c r="C76" s="3" t="s">
        <v>60</v>
      </c>
      <c r="D76" s="3" t="s">
        <v>133</v>
      </c>
      <c r="E76" s="6" t="s">
        <v>567</v>
      </c>
      <c r="F76" s="7">
        <v>2</v>
      </c>
    </row>
    <row r="77" spans="1:11" ht="25.5">
      <c r="A77" s="3" t="s">
        <v>58</v>
      </c>
      <c r="B77" s="3" t="s">
        <v>59</v>
      </c>
      <c r="C77" s="3" t="s">
        <v>60</v>
      </c>
      <c r="D77" s="3" t="s">
        <v>134</v>
      </c>
      <c r="E77" s="3" t="s">
        <v>135</v>
      </c>
      <c r="F77" s="7">
        <v>2</v>
      </c>
    </row>
    <row r="78" spans="1:11" ht="25.5">
      <c r="A78" s="3" t="s">
        <v>58</v>
      </c>
      <c r="B78" s="3" t="s">
        <v>59</v>
      </c>
      <c r="C78" s="3" t="s">
        <v>60</v>
      </c>
      <c r="D78" s="3" t="s">
        <v>96</v>
      </c>
      <c r="E78" s="3" t="s">
        <v>136</v>
      </c>
    </row>
    <row r="79" spans="1:11" ht="63.75">
      <c r="A79" s="3" t="s">
        <v>89</v>
      </c>
      <c r="B79" s="3" t="s">
        <v>24</v>
      </c>
      <c r="C79" s="3" t="s">
        <v>47</v>
      </c>
      <c r="D79" s="3" t="s">
        <v>90</v>
      </c>
      <c r="E79" s="3" t="s">
        <v>137</v>
      </c>
      <c r="F79" s="7">
        <v>8</v>
      </c>
      <c r="I79" s="7">
        <v>22</v>
      </c>
      <c r="J79" s="7">
        <v>12</v>
      </c>
    </row>
    <row r="80" spans="1:11" ht="89.25">
      <c r="A80" s="3" t="s">
        <v>138</v>
      </c>
      <c r="B80" s="3" t="s">
        <v>24</v>
      </c>
      <c r="C80" s="3" t="s">
        <v>139</v>
      </c>
      <c r="D80" s="3" t="s">
        <v>140</v>
      </c>
      <c r="E80" s="6" t="s">
        <v>568</v>
      </c>
      <c r="F80" s="7">
        <v>76</v>
      </c>
    </row>
    <row r="81" spans="1:11" ht="38.25">
      <c r="A81" s="3" t="s">
        <v>141</v>
      </c>
      <c r="B81" s="3" t="s">
        <v>4</v>
      </c>
      <c r="C81" s="3" t="s">
        <v>47</v>
      </c>
      <c r="D81" s="3" t="s">
        <v>142</v>
      </c>
      <c r="E81" s="3" t="s">
        <v>143</v>
      </c>
      <c r="F81" s="7">
        <v>17700</v>
      </c>
      <c r="K81" s="7">
        <v>3</v>
      </c>
    </row>
    <row r="82" spans="1:11" ht="38.25">
      <c r="A82" s="3" t="s">
        <v>144</v>
      </c>
      <c r="B82" s="3" t="s">
        <v>59</v>
      </c>
      <c r="C82" s="3" t="s">
        <v>145</v>
      </c>
      <c r="D82" s="3" t="s">
        <v>146</v>
      </c>
      <c r="E82" s="2" t="s">
        <v>147</v>
      </c>
      <c r="F82" s="7">
        <v>1</v>
      </c>
      <c r="G82" s="7">
        <v>17</v>
      </c>
      <c r="H82" s="7"/>
      <c r="I82" s="7"/>
      <c r="J82" s="7"/>
      <c r="K82" s="7"/>
    </row>
    <row r="83" spans="1:11" ht="38.25">
      <c r="A83" s="3" t="s">
        <v>89</v>
      </c>
      <c r="B83" s="3" t="s">
        <v>24</v>
      </c>
      <c r="C83" s="3" t="s">
        <v>47</v>
      </c>
      <c r="D83" s="3" t="s">
        <v>90</v>
      </c>
      <c r="E83" s="3" t="s">
        <v>148</v>
      </c>
      <c r="I83" s="7">
        <v>4</v>
      </c>
    </row>
    <row r="84" spans="1:11" ht="51">
      <c r="A84" s="3" t="s">
        <v>89</v>
      </c>
      <c r="B84" s="3" t="s">
        <v>24</v>
      </c>
      <c r="C84" s="3" t="s">
        <v>47</v>
      </c>
      <c r="D84" s="3" t="s">
        <v>90</v>
      </c>
      <c r="E84" s="3" t="s">
        <v>149</v>
      </c>
      <c r="F84" s="7">
        <v>15</v>
      </c>
      <c r="I84" s="7">
        <v>7</v>
      </c>
    </row>
    <row r="85" spans="1:11" ht="38.25">
      <c r="A85" s="3" t="s">
        <v>89</v>
      </c>
      <c r="B85" s="3" t="s">
        <v>24</v>
      </c>
      <c r="C85" s="3" t="s">
        <v>47</v>
      </c>
      <c r="D85" s="3" t="s">
        <v>90</v>
      </c>
      <c r="E85" s="3" t="s">
        <v>150</v>
      </c>
      <c r="F85" s="7">
        <v>4</v>
      </c>
      <c r="I85" s="7">
        <v>1</v>
      </c>
    </row>
    <row r="86" spans="1:11" ht="38.25">
      <c r="A86" s="3" t="s">
        <v>89</v>
      </c>
      <c r="B86" s="3" t="s">
        <v>24</v>
      </c>
      <c r="C86" s="3" t="s">
        <v>47</v>
      </c>
      <c r="D86" s="3" t="s">
        <v>90</v>
      </c>
      <c r="E86" s="3" t="s">
        <v>151</v>
      </c>
      <c r="F86" s="7">
        <v>2</v>
      </c>
    </row>
    <row r="87" spans="1:11" ht="63.75">
      <c r="A87" s="3" t="s">
        <v>152</v>
      </c>
      <c r="B87" s="3" t="s">
        <v>24</v>
      </c>
      <c r="C87" s="3" t="s">
        <v>47</v>
      </c>
      <c r="D87" s="3" t="s">
        <v>153</v>
      </c>
      <c r="E87" s="6" t="s">
        <v>569</v>
      </c>
      <c r="G87" s="7">
        <v>1</v>
      </c>
      <c r="I87" s="7">
        <v>1000</v>
      </c>
    </row>
    <row r="88" spans="1:11" ht="25.5">
      <c r="A88" s="3" t="s">
        <v>152</v>
      </c>
      <c r="B88" s="3" t="s">
        <v>24</v>
      </c>
      <c r="C88" s="3" t="s">
        <v>47</v>
      </c>
      <c r="D88" s="3" t="s">
        <v>154</v>
      </c>
      <c r="E88" s="3" t="s">
        <v>155</v>
      </c>
      <c r="I88" s="7">
        <v>6</v>
      </c>
    </row>
    <row r="89" spans="1:11" ht="25.5">
      <c r="A89" s="3" t="s">
        <v>152</v>
      </c>
      <c r="B89" s="3" t="s">
        <v>24</v>
      </c>
      <c r="C89" s="3" t="s">
        <v>47</v>
      </c>
      <c r="D89" s="3" t="s">
        <v>156</v>
      </c>
      <c r="E89" s="6" t="s">
        <v>570</v>
      </c>
      <c r="I89" s="7">
        <v>38</v>
      </c>
    </row>
    <row r="90" spans="1:11" ht="25.5">
      <c r="A90" s="3" t="s">
        <v>152</v>
      </c>
      <c r="B90" s="3" t="s">
        <v>24</v>
      </c>
      <c r="C90" s="3" t="s">
        <v>47</v>
      </c>
      <c r="D90" s="3" t="s">
        <v>157</v>
      </c>
      <c r="E90" s="3" t="s">
        <v>158</v>
      </c>
      <c r="I90" s="7">
        <v>59</v>
      </c>
    </row>
    <row r="91" spans="1:11" ht="25.5">
      <c r="A91" s="3" t="s">
        <v>159</v>
      </c>
      <c r="B91" s="3" t="s">
        <v>4</v>
      </c>
      <c r="C91" s="3" t="s">
        <v>47</v>
      </c>
      <c r="D91" s="3" t="s">
        <v>160</v>
      </c>
      <c r="E91" s="3" t="s">
        <v>161</v>
      </c>
      <c r="F91" s="7">
        <v>7</v>
      </c>
    </row>
    <row r="92" spans="1:11" ht="25.5">
      <c r="A92" s="3" t="s">
        <v>159</v>
      </c>
      <c r="B92" s="3" t="s">
        <v>4</v>
      </c>
      <c r="C92" s="3" t="s">
        <v>47</v>
      </c>
      <c r="D92" s="3" t="s">
        <v>162</v>
      </c>
      <c r="E92" s="3" t="s">
        <v>163</v>
      </c>
      <c r="F92" s="7">
        <v>11</v>
      </c>
    </row>
    <row r="93" spans="1:11" ht="25.5">
      <c r="A93" s="3" t="s">
        <v>159</v>
      </c>
      <c r="B93" s="3" t="s">
        <v>4</v>
      </c>
      <c r="C93" s="3" t="s">
        <v>47</v>
      </c>
      <c r="D93" s="3" t="s">
        <v>164</v>
      </c>
      <c r="E93" s="3" t="s">
        <v>165</v>
      </c>
      <c r="F93" s="7">
        <v>1</v>
      </c>
    </row>
    <row r="94" spans="1:11" ht="25.5">
      <c r="A94" s="3" t="s">
        <v>159</v>
      </c>
      <c r="B94" s="3" t="s">
        <v>4</v>
      </c>
      <c r="C94" s="3" t="s">
        <v>47</v>
      </c>
      <c r="D94" s="3" t="s">
        <v>164</v>
      </c>
      <c r="E94" s="3" t="s">
        <v>166</v>
      </c>
      <c r="F94" s="7">
        <v>1</v>
      </c>
    </row>
    <row r="95" spans="1:11">
      <c r="A95" s="3" t="s">
        <v>159</v>
      </c>
      <c r="B95" s="3" t="s">
        <v>4</v>
      </c>
      <c r="C95" s="3" t="s">
        <v>47</v>
      </c>
      <c r="D95" s="3" t="s">
        <v>167</v>
      </c>
      <c r="E95" s="3" t="s">
        <v>168</v>
      </c>
      <c r="F95" s="7">
        <v>1</v>
      </c>
    </row>
    <row r="96" spans="1:11" ht="25.5">
      <c r="A96" s="3" t="s">
        <v>169</v>
      </c>
      <c r="B96" s="3" t="s">
        <v>24</v>
      </c>
      <c r="C96" s="3" t="s">
        <v>51</v>
      </c>
      <c r="D96" s="3" t="s">
        <v>170</v>
      </c>
      <c r="E96" s="3" t="s">
        <v>171</v>
      </c>
      <c r="F96" s="7">
        <v>4</v>
      </c>
      <c r="G96" s="7"/>
      <c r="H96" s="7"/>
      <c r="I96" s="7"/>
      <c r="J96" s="7"/>
      <c r="K96" s="7"/>
    </row>
    <row r="97" spans="1:11" ht="63.75">
      <c r="A97" s="3" t="s">
        <v>159</v>
      </c>
      <c r="B97" s="3" t="s">
        <v>4</v>
      </c>
      <c r="C97" s="3" t="s">
        <v>47</v>
      </c>
      <c r="D97" s="3" t="s">
        <v>160</v>
      </c>
      <c r="E97" s="2" t="s">
        <v>172</v>
      </c>
      <c r="F97" s="7">
        <v>7</v>
      </c>
    </row>
    <row r="98" spans="1:11" ht="25.5">
      <c r="A98" s="3" t="s">
        <v>159</v>
      </c>
      <c r="B98" s="3" t="s">
        <v>4</v>
      </c>
      <c r="C98" s="3" t="s">
        <v>47</v>
      </c>
      <c r="D98" s="3" t="s">
        <v>164</v>
      </c>
      <c r="E98" s="3" t="s">
        <v>173</v>
      </c>
      <c r="F98" s="7">
        <v>1</v>
      </c>
    </row>
    <row r="99" spans="1:11" ht="51">
      <c r="A99" s="3" t="s">
        <v>169</v>
      </c>
      <c r="B99" s="3" t="s">
        <v>24</v>
      </c>
      <c r="C99" s="3" t="s">
        <v>51</v>
      </c>
      <c r="D99" s="3" t="s">
        <v>174</v>
      </c>
      <c r="E99" s="3" t="s">
        <v>175</v>
      </c>
      <c r="F99" s="7">
        <v>35</v>
      </c>
      <c r="G99" s="7"/>
      <c r="H99" s="7"/>
      <c r="I99" s="7"/>
      <c r="J99" s="7"/>
      <c r="K99" s="7"/>
    </row>
    <row r="100" spans="1:11" ht="25.5">
      <c r="A100" s="3" t="s">
        <v>159</v>
      </c>
      <c r="B100" s="3" t="s">
        <v>24</v>
      </c>
      <c r="C100" s="3" t="s">
        <v>47</v>
      </c>
      <c r="D100" s="3" t="s">
        <v>162</v>
      </c>
      <c r="E100" s="2" t="s">
        <v>176</v>
      </c>
      <c r="F100" s="7">
        <v>11</v>
      </c>
    </row>
    <row r="101" spans="1:11" ht="38.25">
      <c r="A101" s="3" t="s">
        <v>159</v>
      </c>
      <c r="B101" s="3" t="s">
        <v>4</v>
      </c>
      <c r="C101" s="3" t="s">
        <v>47</v>
      </c>
      <c r="D101" s="3" t="s">
        <v>160</v>
      </c>
      <c r="E101" s="2" t="s">
        <v>177</v>
      </c>
      <c r="F101" s="7">
        <v>10</v>
      </c>
    </row>
    <row r="102" spans="1:11" ht="25.5">
      <c r="A102" s="3" t="s">
        <v>159</v>
      </c>
      <c r="B102" s="3" t="s">
        <v>4</v>
      </c>
      <c r="C102" s="3" t="s">
        <v>47</v>
      </c>
      <c r="D102" s="3" t="s">
        <v>164</v>
      </c>
      <c r="E102" s="3" t="s">
        <v>166</v>
      </c>
      <c r="F102" s="7">
        <v>1</v>
      </c>
    </row>
    <row r="103" spans="1:11" ht="25.5">
      <c r="A103" s="3" t="s">
        <v>159</v>
      </c>
      <c r="B103" s="3" t="s">
        <v>4</v>
      </c>
      <c r="C103" s="3" t="s">
        <v>47</v>
      </c>
      <c r="D103" s="3" t="s">
        <v>164</v>
      </c>
      <c r="E103" s="2" t="s">
        <v>178</v>
      </c>
      <c r="F103" s="7">
        <v>5</v>
      </c>
    </row>
    <row r="104" spans="1:11" ht="25.5">
      <c r="A104" s="3" t="s">
        <v>159</v>
      </c>
      <c r="B104" s="3" t="s">
        <v>4</v>
      </c>
      <c r="C104" s="3" t="s">
        <v>47</v>
      </c>
      <c r="D104" s="3" t="s">
        <v>179</v>
      </c>
      <c r="E104" s="2" t="s">
        <v>180</v>
      </c>
      <c r="F104" s="7">
        <v>9</v>
      </c>
    </row>
    <row r="105" spans="1:11" ht="25.5">
      <c r="A105" s="3" t="s">
        <v>159</v>
      </c>
      <c r="B105" s="3" t="s">
        <v>4</v>
      </c>
      <c r="C105" s="3" t="s">
        <v>47</v>
      </c>
      <c r="D105" s="3" t="s">
        <v>160</v>
      </c>
      <c r="E105" s="2" t="s">
        <v>181</v>
      </c>
      <c r="F105" s="7">
        <v>6</v>
      </c>
    </row>
    <row r="106" spans="1:11" ht="25.5">
      <c r="A106" s="3" t="s">
        <v>159</v>
      </c>
      <c r="B106" s="3" t="s">
        <v>4</v>
      </c>
      <c r="C106" s="3" t="s">
        <v>47</v>
      </c>
      <c r="D106" s="3" t="s">
        <v>160</v>
      </c>
      <c r="E106" s="2" t="s">
        <v>182</v>
      </c>
      <c r="F106" s="7">
        <v>2</v>
      </c>
    </row>
    <row r="107" spans="1:11" ht="38.25">
      <c r="A107" s="3" t="s">
        <v>159</v>
      </c>
      <c r="B107" s="3" t="s">
        <v>4</v>
      </c>
      <c r="C107" s="3" t="s">
        <v>47</v>
      </c>
      <c r="D107" s="3" t="s">
        <v>160</v>
      </c>
      <c r="E107" s="2" t="s">
        <v>183</v>
      </c>
      <c r="F107" s="7">
        <v>2</v>
      </c>
    </row>
    <row r="108" spans="1:11" ht="25.5">
      <c r="A108" s="3" t="s">
        <v>159</v>
      </c>
      <c r="B108" s="3" t="s">
        <v>4</v>
      </c>
      <c r="C108" s="3" t="s">
        <v>47</v>
      </c>
      <c r="D108" s="3" t="s">
        <v>162</v>
      </c>
      <c r="E108" s="2" t="s">
        <v>184</v>
      </c>
      <c r="F108" s="7">
        <v>1</v>
      </c>
    </row>
    <row r="109" spans="1:11">
      <c r="A109" s="3" t="s">
        <v>159</v>
      </c>
      <c r="B109" s="3" t="s">
        <v>4</v>
      </c>
      <c r="C109" s="3" t="s">
        <v>47</v>
      </c>
      <c r="D109" s="3" t="s">
        <v>160</v>
      </c>
      <c r="E109" s="3" t="s">
        <v>185</v>
      </c>
      <c r="F109" s="7">
        <v>1</v>
      </c>
    </row>
    <row r="110" spans="1:11" ht="25.5">
      <c r="A110" s="3" t="s">
        <v>159</v>
      </c>
      <c r="B110" s="3" t="s">
        <v>4</v>
      </c>
      <c r="C110" s="3" t="s">
        <v>47</v>
      </c>
      <c r="D110" s="3" t="s">
        <v>186</v>
      </c>
      <c r="E110" s="3" t="s">
        <v>187</v>
      </c>
      <c r="F110" s="7">
        <v>1</v>
      </c>
    </row>
    <row r="111" spans="1:11">
      <c r="A111" s="3" t="s">
        <v>159</v>
      </c>
      <c r="B111" s="3" t="s">
        <v>4</v>
      </c>
      <c r="C111" s="3" t="s">
        <v>47</v>
      </c>
      <c r="D111" s="3" t="s">
        <v>179</v>
      </c>
      <c r="E111" s="3" t="s">
        <v>188</v>
      </c>
      <c r="F111" s="7">
        <v>2</v>
      </c>
    </row>
    <row r="112" spans="1:11" ht="38.25">
      <c r="A112" s="3" t="s">
        <v>159</v>
      </c>
      <c r="B112" s="3" t="s">
        <v>4</v>
      </c>
      <c r="C112" s="3" t="s">
        <v>47</v>
      </c>
      <c r="D112" s="3" t="s">
        <v>160</v>
      </c>
      <c r="E112" s="6" t="s">
        <v>571</v>
      </c>
      <c r="F112" s="7">
        <v>9</v>
      </c>
    </row>
    <row r="113" spans="1:11" ht="51">
      <c r="A113" s="3" t="s">
        <v>159</v>
      </c>
      <c r="B113" s="3" t="s">
        <v>4</v>
      </c>
      <c r="C113" s="3" t="s">
        <v>47</v>
      </c>
      <c r="D113" s="3" t="s">
        <v>160</v>
      </c>
      <c r="E113" s="2" t="s">
        <v>189</v>
      </c>
      <c r="F113" s="7">
        <v>4</v>
      </c>
    </row>
    <row r="114" spans="1:11" ht="76.5">
      <c r="A114" s="3" t="s">
        <v>159</v>
      </c>
      <c r="B114" s="3" t="s">
        <v>4</v>
      </c>
      <c r="C114" s="3" t="s">
        <v>47</v>
      </c>
      <c r="D114" s="3" t="s">
        <v>190</v>
      </c>
      <c r="E114" s="2" t="s">
        <v>191</v>
      </c>
      <c r="F114" s="7">
        <v>14</v>
      </c>
    </row>
    <row r="115" spans="1:11" ht="25.5">
      <c r="A115" s="3" t="s">
        <v>159</v>
      </c>
      <c r="B115" s="3" t="s">
        <v>4</v>
      </c>
      <c r="C115" s="3" t="s">
        <v>47</v>
      </c>
      <c r="D115" s="3" t="s">
        <v>186</v>
      </c>
      <c r="E115" s="6" t="s">
        <v>572</v>
      </c>
      <c r="F115" s="7">
        <v>2</v>
      </c>
    </row>
    <row r="116" spans="1:11" ht="25.5">
      <c r="A116" s="3" t="s">
        <v>159</v>
      </c>
      <c r="B116" s="3" t="s">
        <v>4</v>
      </c>
      <c r="C116" s="3" t="s">
        <v>47</v>
      </c>
      <c r="D116" s="3" t="s">
        <v>179</v>
      </c>
      <c r="E116" s="6" t="s">
        <v>573</v>
      </c>
      <c r="F116" s="7">
        <v>1</v>
      </c>
    </row>
    <row r="117" spans="1:11">
      <c r="A117" s="3" t="s">
        <v>159</v>
      </c>
      <c r="B117" s="3" t="s">
        <v>4</v>
      </c>
      <c r="C117" s="3" t="s">
        <v>47</v>
      </c>
      <c r="D117" s="3" t="s">
        <v>179</v>
      </c>
      <c r="E117" s="3" t="s">
        <v>192</v>
      </c>
      <c r="F117" s="7">
        <v>1</v>
      </c>
    </row>
    <row r="118" spans="1:11" ht="25.5">
      <c r="A118" s="3" t="s">
        <v>87</v>
      </c>
      <c r="B118" s="3" t="s">
        <v>4</v>
      </c>
      <c r="C118" s="3" t="s">
        <v>5</v>
      </c>
      <c r="D118" s="3" t="s">
        <v>193</v>
      </c>
      <c r="E118" s="3" t="s">
        <v>194</v>
      </c>
      <c r="F118" s="7">
        <v>10</v>
      </c>
      <c r="I118" s="7">
        <v>1</v>
      </c>
    </row>
    <row r="119" spans="1:11" ht="25.5">
      <c r="A119" s="3" t="s">
        <v>87</v>
      </c>
      <c r="B119" s="3" t="s">
        <v>4</v>
      </c>
      <c r="C119" s="3" t="s">
        <v>5</v>
      </c>
      <c r="D119" s="3" t="s">
        <v>195</v>
      </c>
      <c r="E119" s="6" t="s">
        <v>574</v>
      </c>
      <c r="F119" s="7">
        <v>1</v>
      </c>
    </row>
    <row r="120" spans="1:11" ht="25.5">
      <c r="A120" s="3" t="s">
        <v>87</v>
      </c>
      <c r="B120" s="3" t="s">
        <v>4</v>
      </c>
      <c r="C120" s="3" t="s">
        <v>5</v>
      </c>
      <c r="D120" s="3" t="s">
        <v>196</v>
      </c>
      <c r="E120" s="3" t="s">
        <v>197</v>
      </c>
      <c r="F120" s="7">
        <v>6</v>
      </c>
    </row>
    <row r="121" spans="1:11">
      <c r="A121" s="3" t="s">
        <v>87</v>
      </c>
      <c r="B121" s="3" t="s">
        <v>4</v>
      </c>
      <c r="C121" s="3" t="s">
        <v>47</v>
      </c>
      <c r="D121" s="3" t="s">
        <v>102</v>
      </c>
      <c r="E121" s="3" t="s">
        <v>198</v>
      </c>
      <c r="F121" s="7">
        <v>1</v>
      </c>
      <c r="I121" s="7">
        <v>1</v>
      </c>
    </row>
    <row r="122" spans="1:11" ht="51">
      <c r="A122" s="3" t="s">
        <v>87</v>
      </c>
      <c r="B122" s="3" t="s">
        <v>4</v>
      </c>
      <c r="C122" s="3" t="s">
        <v>5</v>
      </c>
      <c r="D122" s="3" t="s">
        <v>102</v>
      </c>
      <c r="E122" s="6" t="s">
        <v>575</v>
      </c>
      <c r="F122" s="7">
        <v>2</v>
      </c>
    </row>
    <row r="123" spans="1:11">
      <c r="A123" s="3" t="s">
        <v>87</v>
      </c>
      <c r="B123" s="3" t="s">
        <v>4</v>
      </c>
      <c r="C123" s="3" t="s">
        <v>43</v>
      </c>
      <c r="D123" s="3" t="s">
        <v>102</v>
      </c>
      <c r="E123" s="3" t="s">
        <v>199</v>
      </c>
      <c r="F123" s="7">
        <v>1</v>
      </c>
    </row>
    <row r="124" spans="1:11" ht="25.5">
      <c r="A124" s="3" t="s">
        <v>87</v>
      </c>
      <c r="B124" s="3" t="s">
        <v>4</v>
      </c>
      <c r="C124" s="3" t="s">
        <v>5</v>
      </c>
      <c r="D124" s="3" t="s">
        <v>200</v>
      </c>
      <c r="E124" s="3" t="s">
        <v>201</v>
      </c>
      <c r="F124" s="7">
        <v>1</v>
      </c>
    </row>
    <row r="125" spans="1:11" ht="76.5">
      <c r="A125" s="3" t="s">
        <v>202</v>
      </c>
      <c r="B125" s="3" t="s">
        <v>24</v>
      </c>
      <c r="C125" s="3" t="s">
        <v>139</v>
      </c>
      <c r="D125" s="3" t="s">
        <v>203</v>
      </c>
      <c r="E125" s="3" t="s">
        <v>204</v>
      </c>
      <c r="F125" s="7">
        <v>1</v>
      </c>
      <c r="I125" s="7">
        <v>33</v>
      </c>
      <c r="J125" s="7">
        <v>5</v>
      </c>
      <c r="K125" s="7">
        <v>0.1</v>
      </c>
    </row>
    <row r="126" spans="1:11" ht="38.25">
      <c r="A126" s="3" t="s">
        <v>202</v>
      </c>
      <c r="B126" s="3" t="s">
        <v>24</v>
      </c>
      <c r="C126" s="3" t="s">
        <v>139</v>
      </c>
      <c r="D126" s="3" t="s">
        <v>203</v>
      </c>
      <c r="E126" s="3" t="s">
        <v>205</v>
      </c>
      <c r="J126" s="7">
        <v>12</v>
      </c>
    </row>
    <row r="127" spans="1:11" ht="25.5">
      <c r="A127" s="3" t="s">
        <v>202</v>
      </c>
      <c r="B127" s="3" t="s">
        <v>24</v>
      </c>
      <c r="C127" s="3" t="s">
        <v>139</v>
      </c>
      <c r="D127" s="3" t="s">
        <v>206</v>
      </c>
      <c r="E127" s="3" t="s">
        <v>207</v>
      </c>
    </row>
    <row r="128" spans="1:11">
      <c r="A128" s="3" t="s">
        <v>208</v>
      </c>
      <c r="B128" s="3" t="s">
        <v>4</v>
      </c>
      <c r="C128" s="3" t="s">
        <v>209</v>
      </c>
      <c r="D128" s="3" t="s">
        <v>210</v>
      </c>
      <c r="E128" s="3" t="s">
        <v>211</v>
      </c>
      <c r="F128" s="7">
        <v>226</v>
      </c>
      <c r="K128" s="7">
        <v>0.01</v>
      </c>
    </row>
    <row r="129" spans="1:11" ht="63.75">
      <c r="A129" s="3" t="s">
        <v>202</v>
      </c>
      <c r="B129" s="3" t="s">
        <v>24</v>
      </c>
      <c r="C129" s="3" t="s">
        <v>139</v>
      </c>
      <c r="D129" s="3" t="s">
        <v>212</v>
      </c>
      <c r="E129" s="3" t="s">
        <v>213</v>
      </c>
      <c r="K129" s="7">
        <v>20</v>
      </c>
    </row>
    <row r="130" spans="1:11" ht="25.5">
      <c r="A130" s="3" t="s">
        <v>208</v>
      </c>
      <c r="B130" s="3" t="s">
        <v>4</v>
      </c>
      <c r="C130" s="3" t="s">
        <v>209</v>
      </c>
      <c r="D130" s="3" t="s">
        <v>32</v>
      </c>
      <c r="E130" s="3" t="s">
        <v>214</v>
      </c>
      <c r="K130" s="7">
        <v>0.01</v>
      </c>
    </row>
    <row r="131" spans="1:11" ht="51">
      <c r="A131" s="3" t="s">
        <v>208</v>
      </c>
      <c r="B131" s="3" t="s">
        <v>4</v>
      </c>
      <c r="C131" s="3" t="s">
        <v>209</v>
      </c>
      <c r="D131" s="3" t="s">
        <v>215</v>
      </c>
      <c r="E131" s="3" t="s">
        <v>216</v>
      </c>
      <c r="F131" s="7">
        <v>8</v>
      </c>
      <c r="K131" s="7">
        <v>0.3</v>
      </c>
    </row>
    <row r="132" spans="1:11" ht="51">
      <c r="A132" s="3" t="s">
        <v>202</v>
      </c>
      <c r="B132" s="3" t="s">
        <v>24</v>
      </c>
      <c r="C132" s="3" t="s">
        <v>139</v>
      </c>
      <c r="D132" s="3" t="s">
        <v>203</v>
      </c>
      <c r="E132" s="3" t="s">
        <v>217</v>
      </c>
      <c r="J132" s="7">
        <v>2</v>
      </c>
      <c r="K132" s="1">
        <v>0.1</v>
      </c>
    </row>
    <row r="133" spans="1:11" ht="25.5">
      <c r="A133" s="3" t="s">
        <v>208</v>
      </c>
      <c r="B133" s="3" t="s">
        <v>4</v>
      </c>
      <c r="C133" s="3" t="s">
        <v>209</v>
      </c>
      <c r="D133" s="3" t="s">
        <v>218</v>
      </c>
      <c r="E133" s="3" t="s">
        <v>219</v>
      </c>
      <c r="F133" s="7">
        <v>5</v>
      </c>
    </row>
    <row r="134" spans="1:11" ht="38.25">
      <c r="A134" s="3" t="s">
        <v>202</v>
      </c>
      <c r="B134" s="3" t="s">
        <v>24</v>
      </c>
      <c r="C134" s="3" t="s">
        <v>139</v>
      </c>
      <c r="D134" s="3" t="s">
        <v>220</v>
      </c>
      <c r="E134" s="3" t="s">
        <v>221</v>
      </c>
      <c r="K134" s="7">
        <v>1</v>
      </c>
    </row>
    <row r="135" spans="1:11" ht="38.25">
      <c r="A135" s="3" t="s">
        <v>202</v>
      </c>
      <c r="B135" s="3" t="s">
        <v>24</v>
      </c>
      <c r="C135" s="3" t="s">
        <v>139</v>
      </c>
      <c r="D135" s="3" t="s">
        <v>220</v>
      </c>
      <c r="E135" s="3" t="s">
        <v>222</v>
      </c>
      <c r="K135" s="1">
        <v>0.1</v>
      </c>
    </row>
    <row r="136" spans="1:11" ht="38.25">
      <c r="A136" s="3" t="s">
        <v>202</v>
      </c>
      <c r="B136" s="3" t="s">
        <v>24</v>
      </c>
      <c r="C136" s="3" t="s">
        <v>139</v>
      </c>
      <c r="D136" s="3" t="s">
        <v>203</v>
      </c>
      <c r="E136" s="3" t="s">
        <v>223</v>
      </c>
      <c r="J136" s="7">
        <v>21</v>
      </c>
      <c r="K136" s="1">
        <v>0.1</v>
      </c>
    </row>
    <row r="137" spans="1:11" ht="25.5">
      <c r="A137" s="3" t="s">
        <v>224</v>
      </c>
      <c r="B137" s="3" t="s">
        <v>4</v>
      </c>
      <c r="C137" s="3" t="s">
        <v>139</v>
      </c>
      <c r="D137" s="3" t="s">
        <v>225</v>
      </c>
      <c r="E137" s="2" t="s">
        <v>226</v>
      </c>
      <c r="J137" s="7">
        <v>1</v>
      </c>
    </row>
    <row r="138" spans="1:11" ht="25.5">
      <c r="A138" s="3" t="s">
        <v>224</v>
      </c>
      <c r="B138" s="3" t="s">
        <v>4</v>
      </c>
      <c r="C138" s="3" t="s">
        <v>139</v>
      </c>
      <c r="D138" s="3" t="s">
        <v>227</v>
      </c>
      <c r="E138" s="3" t="s">
        <v>228</v>
      </c>
      <c r="F138" s="1">
        <v>300</v>
      </c>
    </row>
    <row r="139" spans="1:11" ht="89.25">
      <c r="A139" s="3" t="s">
        <v>224</v>
      </c>
      <c r="B139" s="3" t="s">
        <v>4</v>
      </c>
      <c r="C139" s="3" t="s">
        <v>139</v>
      </c>
      <c r="D139" s="3" t="s">
        <v>229</v>
      </c>
      <c r="E139" s="2" t="s">
        <v>230</v>
      </c>
      <c r="F139" s="7">
        <v>77</v>
      </c>
      <c r="G139" s="7">
        <v>25</v>
      </c>
      <c r="J139" s="7">
        <v>1</v>
      </c>
      <c r="K139" s="1">
        <v>2</v>
      </c>
    </row>
    <row r="140" spans="1:11" ht="153">
      <c r="A140" s="3" t="s">
        <v>231</v>
      </c>
      <c r="B140" s="3" t="s">
        <v>4</v>
      </c>
      <c r="C140" s="3" t="s">
        <v>9</v>
      </c>
      <c r="D140" s="3" t="s">
        <v>232</v>
      </c>
      <c r="E140" s="2" t="s">
        <v>233</v>
      </c>
      <c r="F140" s="7">
        <v>240</v>
      </c>
      <c r="I140" s="7">
        <v>3841</v>
      </c>
      <c r="J140" s="7">
        <v>70</v>
      </c>
      <c r="K140" s="7">
        <v>2</v>
      </c>
    </row>
    <row r="141" spans="1:11" ht="63.75">
      <c r="A141" s="3" t="s">
        <v>224</v>
      </c>
      <c r="B141" s="3" t="s">
        <v>4</v>
      </c>
      <c r="C141" s="3" t="s">
        <v>47</v>
      </c>
      <c r="D141" s="3" t="s">
        <v>234</v>
      </c>
      <c r="E141" s="2" t="s">
        <v>235</v>
      </c>
      <c r="I141" s="1">
        <v>100</v>
      </c>
      <c r="K141" s="1">
        <v>0.4</v>
      </c>
    </row>
    <row r="142" spans="1:11" ht="102">
      <c r="A142" s="3" t="s">
        <v>224</v>
      </c>
      <c r="B142" s="3" t="s">
        <v>4</v>
      </c>
      <c r="C142" s="3" t="s">
        <v>139</v>
      </c>
      <c r="D142" s="3" t="s">
        <v>236</v>
      </c>
      <c r="E142" s="2" t="s">
        <v>237</v>
      </c>
      <c r="G142" s="7">
        <v>40</v>
      </c>
      <c r="J142" s="7">
        <v>4</v>
      </c>
    </row>
    <row r="143" spans="1:11" ht="25.5">
      <c r="A143" s="3" t="s">
        <v>238</v>
      </c>
      <c r="B143" s="3" t="s">
        <v>4</v>
      </c>
      <c r="C143" s="3" t="s">
        <v>239</v>
      </c>
      <c r="D143" s="3" t="s">
        <v>240</v>
      </c>
      <c r="E143" s="3" t="s">
        <v>241</v>
      </c>
      <c r="F143" s="7">
        <v>34</v>
      </c>
      <c r="I143" s="7">
        <v>21</v>
      </c>
    </row>
    <row r="144" spans="1:11" ht="102">
      <c r="A144" s="3" t="s">
        <v>242</v>
      </c>
      <c r="B144" s="3" t="s">
        <v>24</v>
      </c>
      <c r="C144" s="3" t="s">
        <v>47</v>
      </c>
      <c r="D144" s="3" t="s">
        <v>61</v>
      </c>
      <c r="E144" s="3" t="s">
        <v>243</v>
      </c>
      <c r="F144" s="7">
        <v>9</v>
      </c>
      <c r="G144" s="7"/>
      <c r="H144" s="7"/>
      <c r="I144" s="7">
        <v>33</v>
      </c>
      <c r="J144" s="7"/>
      <c r="K144" s="7"/>
    </row>
    <row r="145" spans="1:11" ht="25.5">
      <c r="A145" s="3" t="s">
        <v>244</v>
      </c>
      <c r="B145" s="3" t="s">
        <v>24</v>
      </c>
      <c r="C145" s="3" t="s">
        <v>145</v>
      </c>
      <c r="D145" s="3" t="s">
        <v>245</v>
      </c>
      <c r="E145" s="3" t="s">
        <v>246</v>
      </c>
      <c r="F145" s="7">
        <v>3</v>
      </c>
    </row>
    <row r="146" spans="1:11" ht="25.5">
      <c r="A146" s="3" t="s">
        <v>244</v>
      </c>
      <c r="B146" s="3" t="s">
        <v>24</v>
      </c>
      <c r="C146" s="3" t="s">
        <v>145</v>
      </c>
      <c r="D146" s="3" t="s">
        <v>95</v>
      </c>
      <c r="E146" s="3" t="s">
        <v>247</v>
      </c>
      <c r="F146" s="7">
        <v>1</v>
      </c>
    </row>
    <row r="147" spans="1:11" ht="25.5">
      <c r="A147" s="3" t="s">
        <v>242</v>
      </c>
      <c r="B147" s="3" t="s">
        <v>24</v>
      </c>
      <c r="C147" s="3" t="s">
        <v>47</v>
      </c>
      <c r="D147" s="3" t="s">
        <v>248</v>
      </c>
      <c r="E147" s="3" t="s">
        <v>249</v>
      </c>
      <c r="F147" s="7">
        <v>2</v>
      </c>
      <c r="G147" s="7"/>
      <c r="H147" s="7"/>
      <c r="I147" s="7">
        <v>345</v>
      </c>
      <c r="J147" s="7"/>
      <c r="K147" s="7">
        <v>0.2</v>
      </c>
    </row>
    <row r="148" spans="1:11" ht="25.5">
      <c r="A148" s="3" t="s">
        <v>238</v>
      </c>
      <c r="B148" s="3" t="s">
        <v>4</v>
      </c>
      <c r="C148" s="3" t="s">
        <v>239</v>
      </c>
      <c r="D148" s="3" t="s">
        <v>250</v>
      </c>
      <c r="E148" s="3" t="s">
        <v>251</v>
      </c>
      <c r="F148" s="7">
        <v>13</v>
      </c>
      <c r="I148" s="7">
        <v>21</v>
      </c>
    </row>
    <row r="149" spans="1:11" ht="25.5">
      <c r="A149" s="3" t="s">
        <v>238</v>
      </c>
      <c r="B149" s="3" t="s">
        <v>4</v>
      </c>
      <c r="C149" s="3" t="s">
        <v>239</v>
      </c>
      <c r="D149" s="3" t="s">
        <v>252</v>
      </c>
      <c r="E149" s="3" t="s">
        <v>253</v>
      </c>
      <c r="F149" s="7">
        <v>187</v>
      </c>
    </row>
    <row r="150" spans="1:11" ht="38.25">
      <c r="A150" s="3" t="s">
        <v>238</v>
      </c>
      <c r="B150" s="3" t="s">
        <v>4</v>
      </c>
      <c r="C150" s="3" t="s">
        <v>239</v>
      </c>
      <c r="D150" s="3" t="s">
        <v>254</v>
      </c>
      <c r="E150" s="3" t="s">
        <v>255</v>
      </c>
      <c r="F150" s="7">
        <v>26</v>
      </c>
    </row>
    <row r="151" spans="1:11" ht="25.5">
      <c r="A151" s="3" t="s">
        <v>238</v>
      </c>
      <c r="B151" s="3" t="s">
        <v>4</v>
      </c>
      <c r="C151" s="3" t="s">
        <v>239</v>
      </c>
      <c r="D151" s="3" t="s">
        <v>256</v>
      </c>
      <c r="E151" s="3" t="s">
        <v>257</v>
      </c>
      <c r="I151" s="7">
        <v>117</v>
      </c>
    </row>
    <row r="152" spans="1:11" ht="51">
      <c r="A152" s="3" t="s">
        <v>238</v>
      </c>
      <c r="B152" s="3" t="s">
        <v>4</v>
      </c>
      <c r="C152" s="3" t="s">
        <v>239</v>
      </c>
      <c r="D152" s="3" t="s">
        <v>258</v>
      </c>
      <c r="E152" s="3" t="s">
        <v>259</v>
      </c>
      <c r="F152" s="7">
        <v>10</v>
      </c>
      <c r="I152" s="7">
        <v>294</v>
      </c>
    </row>
    <row r="153" spans="1:11" ht="51">
      <c r="A153" s="3" t="s">
        <v>238</v>
      </c>
      <c r="B153" s="3" t="s">
        <v>4</v>
      </c>
      <c r="C153" s="3" t="s">
        <v>239</v>
      </c>
      <c r="D153" s="3" t="s">
        <v>260</v>
      </c>
      <c r="E153" s="3" t="s">
        <v>261</v>
      </c>
      <c r="F153" s="7">
        <v>5</v>
      </c>
      <c r="I153" s="7">
        <v>13</v>
      </c>
    </row>
    <row r="154" spans="1:11" ht="25.5">
      <c r="A154" s="3" t="s">
        <v>238</v>
      </c>
      <c r="B154" s="3" t="s">
        <v>4</v>
      </c>
      <c r="C154" s="3" t="s">
        <v>239</v>
      </c>
      <c r="D154" s="3" t="s">
        <v>262</v>
      </c>
      <c r="E154" s="3" t="s">
        <v>263</v>
      </c>
      <c r="I154" s="7">
        <v>3</v>
      </c>
    </row>
    <row r="155" spans="1:11" ht="51">
      <c r="A155" s="3" t="s">
        <v>238</v>
      </c>
      <c r="B155" s="3" t="s">
        <v>4</v>
      </c>
      <c r="C155" s="3" t="s">
        <v>239</v>
      </c>
      <c r="D155" s="3" t="s">
        <v>264</v>
      </c>
      <c r="E155" s="3" t="s">
        <v>265</v>
      </c>
      <c r="I155" s="7">
        <v>1055</v>
      </c>
      <c r="J155" s="7">
        <v>6</v>
      </c>
    </row>
    <row r="156" spans="1:11" ht="25.5">
      <c r="A156" s="3" t="s">
        <v>242</v>
      </c>
      <c r="B156" s="3" t="s">
        <v>24</v>
      </c>
      <c r="C156" s="3" t="s">
        <v>47</v>
      </c>
      <c r="D156" s="3" t="s">
        <v>266</v>
      </c>
      <c r="E156" s="3" t="s">
        <v>267</v>
      </c>
      <c r="F156" s="7">
        <v>3</v>
      </c>
      <c r="G156" s="7"/>
      <c r="H156" s="7"/>
      <c r="I156" s="7"/>
      <c r="J156" s="7"/>
      <c r="K156" s="7"/>
    </row>
    <row r="157" spans="1:11" ht="102">
      <c r="A157" s="3" t="s">
        <v>238</v>
      </c>
      <c r="B157" s="3" t="s">
        <v>4</v>
      </c>
      <c r="C157" s="3" t="s">
        <v>239</v>
      </c>
      <c r="D157" s="3" t="s">
        <v>268</v>
      </c>
      <c r="E157" s="3" t="s">
        <v>269</v>
      </c>
      <c r="F157" s="7">
        <v>64</v>
      </c>
      <c r="I157" s="7">
        <v>33</v>
      </c>
    </row>
    <row r="158" spans="1:11" ht="63.75">
      <c r="A158" s="3" t="s">
        <v>238</v>
      </c>
      <c r="B158" s="3" t="s">
        <v>4</v>
      </c>
      <c r="C158" s="3" t="s">
        <v>239</v>
      </c>
      <c r="D158" s="3" t="s">
        <v>270</v>
      </c>
      <c r="E158" s="3" t="s">
        <v>271</v>
      </c>
      <c r="F158" s="7">
        <v>74</v>
      </c>
      <c r="I158" s="7">
        <v>46400</v>
      </c>
    </row>
    <row r="159" spans="1:11" ht="89.25">
      <c r="A159" s="3" t="s">
        <v>272</v>
      </c>
      <c r="B159" s="3" t="s">
        <v>24</v>
      </c>
      <c r="C159" s="3" t="s">
        <v>145</v>
      </c>
      <c r="D159" s="3" t="s">
        <v>273</v>
      </c>
      <c r="E159" s="3" t="s">
        <v>274</v>
      </c>
      <c r="F159" s="7">
        <v>157</v>
      </c>
    </row>
    <row r="160" spans="1:11" ht="38.25">
      <c r="A160" s="3" t="s">
        <v>275</v>
      </c>
      <c r="B160" s="3" t="s">
        <v>24</v>
      </c>
      <c r="C160" s="3" t="s">
        <v>47</v>
      </c>
      <c r="D160" s="3" t="s">
        <v>276</v>
      </c>
      <c r="E160" s="3" t="s">
        <v>277</v>
      </c>
      <c r="I160" s="7">
        <v>18</v>
      </c>
    </row>
    <row r="161" spans="1:11" ht="25.5">
      <c r="A161" s="3" t="s">
        <v>278</v>
      </c>
      <c r="B161" s="3" t="s">
        <v>24</v>
      </c>
      <c r="C161" s="3" t="s">
        <v>279</v>
      </c>
      <c r="D161" s="3" t="s">
        <v>280</v>
      </c>
      <c r="E161" s="3" t="s">
        <v>281</v>
      </c>
      <c r="I161" s="7">
        <v>250</v>
      </c>
    </row>
    <row r="162" spans="1:11" ht="25.5">
      <c r="A162" s="3" t="s">
        <v>278</v>
      </c>
      <c r="B162" s="3" t="s">
        <v>24</v>
      </c>
      <c r="C162" s="3" t="s">
        <v>279</v>
      </c>
      <c r="D162" s="3" t="s">
        <v>282</v>
      </c>
      <c r="E162" s="3" t="s">
        <v>283</v>
      </c>
      <c r="I162" s="7">
        <v>700</v>
      </c>
    </row>
    <row r="163" spans="1:11" ht="38.25">
      <c r="A163" s="3" t="s">
        <v>284</v>
      </c>
      <c r="B163" s="3" t="s">
        <v>4</v>
      </c>
      <c r="C163" s="3" t="s">
        <v>9</v>
      </c>
      <c r="D163" s="3" t="s">
        <v>285</v>
      </c>
      <c r="E163" s="6" t="s">
        <v>576</v>
      </c>
      <c r="F163" s="7">
        <v>9</v>
      </c>
    </row>
    <row r="164" spans="1:11" ht="127.5">
      <c r="A164" s="3" t="s">
        <v>284</v>
      </c>
      <c r="B164" s="3" t="s">
        <v>4</v>
      </c>
      <c r="C164" s="3" t="s">
        <v>9</v>
      </c>
      <c r="D164" s="3" t="s">
        <v>286</v>
      </c>
      <c r="E164" s="6" t="s">
        <v>577</v>
      </c>
      <c r="F164" s="7">
        <v>142</v>
      </c>
      <c r="I164" s="7">
        <v>410</v>
      </c>
      <c r="J164" s="7">
        <v>4</v>
      </c>
      <c r="K164" s="7">
        <v>0.7</v>
      </c>
    </row>
    <row r="165" spans="1:11" ht="114.75">
      <c r="A165" s="3" t="s">
        <v>284</v>
      </c>
      <c r="B165" s="3" t="s">
        <v>4</v>
      </c>
      <c r="C165" s="3" t="s">
        <v>9</v>
      </c>
      <c r="D165" s="3" t="s">
        <v>287</v>
      </c>
      <c r="E165" s="6" t="s">
        <v>578</v>
      </c>
      <c r="F165" s="7">
        <v>66</v>
      </c>
      <c r="I165" s="7">
        <v>355</v>
      </c>
      <c r="K165" s="7">
        <v>0.3</v>
      </c>
    </row>
    <row r="166" spans="1:11" ht="89.25">
      <c r="A166" s="3" t="s">
        <v>284</v>
      </c>
      <c r="B166" s="3" t="s">
        <v>4</v>
      </c>
      <c r="C166" s="3" t="s">
        <v>9</v>
      </c>
      <c r="D166" s="3" t="s">
        <v>288</v>
      </c>
      <c r="E166" s="6" t="s">
        <v>579</v>
      </c>
      <c r="F166" s="7">
        <v>6</v>
      </c>
      <c r="I166" s="7">
        <v>350</v>
      </c>
      <c r="J166" s="7">
        <v>12</v>
      </c>
      <c r="K166" s="7">
        <v>0.1</v>
      </c>
    </row>
    <row r="167" spans="1:11" ht="51">
      <c r="A167" s="3" t="s">
        <v>284</v>
      </c>
      <c r="B167" s="3" t="s">
        <v>4</v>
      </c>
      <c r="C167" s="3" t="s">
        <v>9</v>
      </c>
      <c r="D167" s="3" t="s">
        <v>289</v>
      </c>
      <c r="E167" s="6" t="s">
        <v>580</v>
      </c>
      <c r="F167" s="7">
        <v>4</v>
      </c>
      <c r="I167" s="7">
        <v>50</v>
      </c>
    </row>
    <row r="168" spans="1:11" ht="38.25">
      <c r="A168" s="3" t="s">
        <v>284</v>
      </c>
      <c r="B168" s="3" t="s">
        <v>4</v>
      </c>
      <c r="C168" s="3" t="s">
        <v>9</v>
      </c>
      <c r="D168" s="3" t="s">
        <v>290</v>
      </c>
      <c r="E168" s="3" t="s">
        <v>291</v>
      </c>
      <c r="F168" s="7">
        <v>52</v>
      </c>
    </row>
    <row r="169" spans="1:11">
      <c r="A169" s="3" t="s">
        <v>284</v>
      </c>
      <c r="B169" s="3" t="s">
        <v>4</v>
      </c>
      <c r="C169" s="3" t="s">
        <v>9</v>
      </c>
      <c r="D169" s="3" t="s">
        <v>292</v>
      </c>
      <c r="E169" s="3" t="s">
        <v>293</v>
      </c>
      <c r="F169" s="7">
        <v>4</v>
      </c>
    </row>
    <row r="170" spans="1:11" ht="114.75">
      <c r="A170" s="3" t="s">
        <v>284</v>
      </c>
      <c r="B170" s="3" t="s">
        <v>4</v>
      </c>
      <c r="C170" s="3" t="s">
        <v>9</v>
      </c>
      <c r="D170" s="3" t="s">
        <v>294</v>
      </c>
      <c r="E170" s="2" t="s">
        <v>295</v>
      </c>
      <c r="F170" s="7">
        <v>60</v>
      </c>
      <c r="I170" s="7">
        <v>138</v>
      </c>
      <c r="K170" s="7">
        <v>0.2</v>
      </c>
    </row>
    <row r="171" spans="1:11" ht="63.75">
      <c r="A171" s="3" t="s">
        <v>284</v>
      </c>
      <c r="B171" s="3" t="s">
        <v>4</v>
      </c>
      <c r="C171" s="3" t="s">
        <v>9</v>
      </c>
      <c r="D171" s="3" t="s">
        <v>296</v>
      </c>
      <c r="E171" s="6" t="s">
        <v>581</v>
      </c>
      <c r="F171" s="7">
        <v>60</v>
      </c>
      <c r="I171" s="7">
        <v>40</v>
      </c>
      <c r="K171" s="7">
        <v>4.5</v>
      </c>
    </row>
    <row r="172" spans="1:11" ht="38.25">
      <c r="A172" s="3" t="s">
        <v>284</v>
      </c>
      <c r="B172" s="3" t="s">
        <v>4</v>
      </c>
      <c r="C172" s="3" t="s">
        <v>9</v>
      </c>
      <c r="D172" s="3" t="s">
        <v>297</v>
      </c>
      <c r="E172" s="6" t="s">
        <v>582</v>
      </c>
      <c r="F172" s="7">
        <v>67</v>
      </c>
      <c r="K172" s="7">
        <v>1.2</v>
      </c>
    </row>
    <row r="173" spans="1:11" ht="25.5">
      <c r="A173" s="3" t="s">
        <v>284</v>
      </c>
      <c r="B173" s="3" t="s">
        <v>4</v>
      </c>
      <c r="C173" s="3" t="s">
        <v>9</v>
      </c>
      <c r="D173" s="3" t="s">
        <v>298</v>
      </c>
      <c r="E173" s="3" t="s">
        <v>299</v>
      </c>
      <c r="F173" s="7">
        <v>1</v>
      </c>
      <c r="K173" s="7">
        <v>0.12</v>
      </c>
    </row>
    <row r="174" spans="1:11" ht="38.25">
      <c r="A174" s="3" t="s">
        <v>300</v>
      </c>
      <c r="B174" s="3" t="s">
        <v>24</v>
      </c>
      <c r="C174" s="3" t="s">
        <v>5</v>
      </c>
      <c r="D174" s="3" t="s">
        <v>301</v>
      </c>
      <c r="E174" s="3" t="s">
        <v>302</v>
      </c>
      <c r="G174" s="7">
        <v>1</v>
      </c>
    </row>
    <row r="175" spans="1:11" ht="76.5">
      <c r="A175" s="3" t="s">
        <v>300</v>
      </c>
      <c r="B175" s="3" t="s">
        <v>24</v>
      </c>
      <c r="C175" s="3" t="s">
        <v>5</v>
      </c>
      <c r="D175" s="3" t="s">
        <v>303</v>
      </c>
      <c r="E175" s="3" t="s">
        <v>304</v>
      </c>
      <c r="F175" s="7">
        <v>3</v>
      </c>
      <c r="G175" s="7">
        <v>134</v>
      </c>
      <c r="I175" s="7">
        <v>124</v>
      </c>
    </row>
    <row r="176" spans="1:11" ht="76.5">
      <c r="A176" s="3" t="s">
        <v>300</v>
      </c>
      <c r="B176" s="3" t="s">
        <v>24</v>
      </c>
      <c r="C176" s="3" t="s">
        <v>5</v>
      </c>
      <c r="D176" s="3" t="s">
        <v>305</v>
      </c>
      <c r="E176" s="3" t="s">
        <v>306</v>
      </c>
      <c r="I176" s="7">
        <v>17</v>
      </c>
      <c r="K176" s="7">
        <v>0.01</v>
      </c>
    </row>
    <row r="177" spans="1:11" ht="76.5">
      <c r="A177" s="3" t="s">
        <v>300</v>
      </c>
      <c r="B177" s="3" t="s">
        <v>24</v>
      </c>
      <c r="C177" s="3" t="s">
        <v>5</v>
      </c>
      <c r="D177" s="3" t="s">
        <v>305</v>
      </c>
      <c r="E177" s="3" t="s">
        <v>307</v>
      </c>
      <c r="I177" s="7">
        <v>21</v>
      </c>
    </row>
    <row r="178" spans="1:11" ht="25.5">
      <c r="A178" s="3" t="s">
        <v>308</v>
      </c>
      <c r="B178" s="3" t="s">
        <v>4</v>
      </c>
      <c r="C178" s="3" t="s">
        <v>113</v>
      </c>
      <c r="D178" s="3" t="s">
        <v>309</v>
      </c>
      <c r="E178" s="3" t="s">
        <v>310</v>
      </c>
      <c r="F178" s="7">
        <v>3</v>
      </c>
      <c r="G178" s="1"/>
      <c r="H178" s="1"/>
      <c r="I178" s="7">
        <v>250</v>
      </c>
      <c r="J178" s="1"/>
      <c r="K178" s="1"/>
    </row>
    <row r="179" spans="1:11" ht="25.5">
      <c r="A179" s="3" t="s">
        <v>311</v>
      </c>
      <c r="B179" s="3" t="s">
        <v>59</v>
      </c>
      <c r="C179" s="3" t="s">
        <v>47</v>
      </c>
      <c r="D179" s="3" t="s">
        <v>312</v>
      </c>
      <c r="E179" s="3" t="s">
        <v>313</v>
      </c>
      <c r="F179" s="7"/>
      <c r="G179" s="7"/>
      <c r="H179" s="7"/>
      <c r="I179" s="7">
        <v>182</v>
      </c>
      <c r="J179" s="7"/>
      <c r="K179" s="7">
        <v>0.01</v>
      </c>
    </row>
    <row r="180" spans="1:11" ht="25.5">
      <c r="A180" s="3" t="s">
        <v>311</v>
      </c>
      <c r="B180" s="3" t="s">
        <v>59</v>
      </c>
      <c r="C180" s="3" t="s">
        <v>47</v>
      </c>
      <c r="D180" s="3" t="s">
        <v>314</v>
      </c>
      <c r="E180" s="3" t="s">
        <v>315</v>
      </c>
      <c r="F180" s="7">
        <v>1</v>
      </c>
      <c r="G180" s="7"/>
      <c r="H180" s="7"/>
      <c r="I180" s="1">
        <v>26600</v>
      </c>
      <c r="J180" s="7"/>
      <c r="K180" s="7"/>
    </row>
    <row r="181" spans="1:11" ht="25.5">
      <c r="A181" s="3" t="s">
        <v>311</v>
      </c>
      <c r="B181" s="3" t="s">
        <v>59</v>
      </c>
      <c r="C181" s="3" t="s">
        <v>47</v>
      </c>
      <c r="D181" s="3" t="s">
        <v>316</v>
      </c>
      <c r="E181" s="3" t="s">
        <v>317</v>
      </c>
      <c r="F181" s="7">
        <v>127</v>
      </c>
      <c r="G181" s="7"/>
      <c r="H181" s="7"/>
      <c r="I181" s="7">
        <v>75</v>
      </c>
      <c r="J181" s="7"/>
      <c r="K181" s="7"/>
    </row>
    <row r="182" spans="1:11" ht="25.5">
      <c r="A182" s="3" t="s">
        <v>311</v>
      </c>
      <c r="B182" s="3" t="s">
        <v>59</v>
      </c>
      <c r="C182" s="3" t="s">
        <v>47</v>
      </c>
      <c r="D182" s="3" t="s">
        <v>318</v>
      </c>
      <c r="E182" s="3" t="s">
        <v>319</v>
      </c>
      <c r="F182" s="7">
        <v>40</v>
      </c>
      <c r="G182" s="7"/>
      <c r="H182" s="7"/>
      <c r="I182" s="7"/>
      <c r="J182" s="7"/>
      <c r="K182" s="1">
        <v>0.1</v>
      </c>
    </row>
    <row r="183" spans="1:11">
      <c r="A183" s="3" t="s">
        <v>311</v>
      </c>
      <c r="B183" s="3" t="s">
        <v>59</v>
      </c>
      <c r="C183" s="3" t="s">
        <v>47</v>
      </c>
      <c r="D183" s="3" t="s">
        <v>320</v>
      </c>
      <c r="E183" s="3" t="s">
        <v>321</v>
      </c>
      <c r="F183" s="7">
        <v>16</v>
      </c>
      <c r="G183" s="7"/>
      <c r="H183" s="7"/>
      <c r="I183" s="1">
        <v>1770</v>
      </c>
      <c r="J183" s="7"/>
      <c r="K183" s="7">
        <v>0.1</v>
      </c>
    </row>
    <row r="184" spans="1:11" ht="38.25">
      <c r="A184" s="3" t="s">
        <v>311</v>
      </c>
      <c r="B184" s="3" t="s">
        <v>59</v>
      </c>
      <c r="C184" s="3" t="s">
        <v>47</v>
      </c>
      <c r="D184" s="3" t="s">
        <v>322</v>
      </c>
      <c r="E184" s="3" t="s">
        <v>323</v>
      </c>
      <c r="F184" s="7">
        <v>92</v>
      </c>
      <c r="G184" s="7"/>
      <c r="H184" s="7"/>
      <c r="I184" s="7"/>
      <c r="J184" s="7"/>
      <c r="K184" s="7">
        <v>0.1</v>
      </c>
    </row>
    <row r="185" spans="1:11" ht="25.5">
      <c r="A185" s="3" t="s">
        <v>311</v>
      </c>
      <c r="B185" s="3" t="s">
        <v>59</v>
      </c>
      <c r="C185" s="3" t="s">
        <v>47</v>
      </c>
      <c r="D185" s="3" t="s">
        <v>324</v>
      </c>
      <c r="E185" s="3" t="s">
        <v>325</v>
      </c>
      <c r="F185" s="7">
        <v>16</v>
      </c>
      <c r="G185" s="7"/>
      <c r="H185" s="7"/>
      <c r="I185" s="7">
        <v>106</v>
      </c>
      <c r="J185" s="7"/>
      <c r="K185" s="7"/>
    </row>
    <row r="186" spans="1:11" ht="25.5">
      <c r="A186" s="3" t="s">
        <v>311</v>
      </c>
      <c r="B186" s="3" t="s">
        <v>59</v>
      </c>
      <c r="C186" s="3" t="s">
        <v>47</v>
      </c>
      <c r="D186" s="3" t="s">
        <v>326</v>
      </c>
      <c r="E186" s="3" t="s">
        <v>327</v>
      </c>
      <c r="F186" s="7">
        <v>7</v>
      </c>
      <c r="G186" s="7"/>
      <c r="H186" s="7"/>
      <c r="I186" s="1">
        <v>2800</v>
      </c>
      <c r="J186" s="7">
        <v>14</v>
      </c>
      <c r="K186" s="7">
        <v>0.02</v>
      </c>
    </row>
    <row r="187" spans="1:11" ht="25.5">
      <c r="A187" s="3" t="s">
        <v>311</v>
      </c>
      <c r="B187" s="3" t="s">
        <v>59</v>
      </c>
      <c r="C187" s="3" t="s">
        <v>47</v>
      </c>
      <c r="D187" s="3" t="s">
        <v>328</v>
      </c>
      <c r="E187" s="3" t="s">
        <v>329</v>
      </c>
      <c r="F187" s="7"/>
      <c r="G187" s="7">
        <v>469</v>
      </c>
      <c r="H187" s="7"/>
      <c r="I187" s="7">
        <v>25</v>
      </c>
      <c r="J187" s="7">
        <v>2</v>
      </c>
      <c r="K187" s="7">
        <v>0.3</v>
      </c>
    </row>
    <row r="188" spans="1:11" ht="25.5">
      <c r="A188" s="3" t="s">
        <v>311</v>
      </c>
      <c r="B188" s="3" t="s">
        <v>59</v>
      </c>
      <c r="C188" s="3" t="s">
        <v>47</v>
      </c>
      <c r="D188" s="3" t="s">
        <v>330</v>
      </c>
      <c r="E188" s="3" t="s">
        <v>331</v>
      </c>
      <c r="F188" s="7"/>
      <c r="G188" s="7"/>
      <c r="H188" s="7"/>
      <c r="I188" s="7">
        <v>148</v>
      </c>
      <c r="J188" s="7">
        <v>14</v>
      </c>
      <c r="K188" s="7">
        <v>0.01</v>
      </c>
    </row>
    <row r="189" spans="1:11">
      <c r="A189" s="3" t="s">
        <v>311</v>
      </c>
      <c r="B189" s="3" t="s">
        <v>59</v>
      </c>
      <c r="C189" s="3" t="s">
        <v>47</v>
      </c>
      <c r="D189" s="3" t="s">
        <v>332</v>
      </c>
      <c r="E189" s="3" t="s">
        <v>333</v>
      </c>
      <c r="F189" s="7"/>
      <c r="G189" s="7"/>
      <c r="H189" s="7"/>
      <c r="I189" s="7">
        <v>20</v>
      </c>
      <c r="J189" s="7"/>
    </row>
    <row r="190" spans="1:11" ht="25.5">
      <c r="A190" s="3" t="s">
        <v>311</v>
      </c>
      <c r="B190" s="3" t="s">
        <v>59</v>
      </c>
      <c r="C190" s="3" t="s">
        <v>47</v>
      </c>
      <c r="D190" s="3" t="s">
        <v>312</v>
      </c>
      <c r="E190" s="3" t="s">
        <v>313</v>
      </c>
      <c r="F190" s="7"/>
      <c r="G190" s="7"/>
      <c r="H190" s="7"/>
      <c r="I190" s="7">
        <v>182</v>
      </c>
      <c r="J190" s="7"/>
      <c r="K190" s="7">
        <v>0.01</v>
      </c>
    </row>
    <row r="191" spans="1:11" ht="25.5">
      <c r="A191" s="3" t="s">
        <v>311</v>
      </c>
      <c r="B191" s="3" t="s">
        <v>59</v>
      </c>
      <c r="C191" s="3" t="s">
        <v>47</v>
      </c>
      <c r="D191" s="3" t="s">
        <v>314</v>
      </c>
      <c r="E191" s="3" t="s">
        <v>315</v>
      </c>
      <c r="F191" s="7">
        <v>1</v>
      </c>
      <c r="G191" s="7"/>
      <c r="H191" s="7"/>
      <c r="I191" s="1">
        <v>26600</v>
      </c>
      <c r="J191" s="7"/>
      <c r="K191" s="7"/>
    </row>
    <row r="192" spans="1:11" ht="25.5">
      <c r="A192" s="3" t="s">
        <v>311</v>
      </c>
      <c r="B192" s="3" t="s">
        <v>59</v>
      </c>
      <c r="C192" s="3" t="s">
        <v>47</v>
      </c>
      <c r="D192" s="3" t="s">
        <v>316</v>
      </c>
      <c r="E192" s="3" t="s">
        <v>317</v>
      </c>
      <c r="F192" s="7">
        <v>127</v>
      </c>
      <c r="G192" s="7"/>
      <c r="H192" s="7"/>
      <c r="I192" s="7">
        <v>75</v>
      </c>
      <c r="J192" s="7"/>
      <c r="K192" s="7"/>
    </row>
    <row r="193" spans="1:11" ht="25.5">
      <c r="A193" s="3" t="s">
        <v>311</v>
      </c>
      <c r="B193" s="3" t="s">
        <v>59</v>
      </c>
      <c r="C193" s="3" t="s">
        <v>47</v>
      </c>
      <c r="D193" s="3" t="s">
        <v>318</v>
      </c>
      <c r="E193" s="3" t="s">
        <v>319</v>
      </c>
      <c r="F193" s="7">
        <v>40</v>
      </c>
      <c r="G193" s="7"/>
      <c r="H193" s="7"/>
      <c r="I193" s="7"/>
      <c r="J193" s="7"/>
      <c r="K193" s="7">
        <v>0.1</v>
      </c>
    </row>
    <row r="194" spans="1:11">
      <c r="A194" s="3" t="s">
        <v>311</v>
      </c>
      <c r="B194" s="3" t="s">
        <v>59</v>
      </c>
      <c r="C194" s="3" t="s">
        <v>47</v>
      </c>
      <c r="D194" s="3" t="s">
        <v>320</v>
      </c>
      <c r="E194" s="3" t="s">
        <v>321</v>
      </c>
      <c r="F194" s="7">
        <v>16</v>
      </c>
      <c r="G194" s="7">
        <v>9</v>
      </c>
      <c r="H194" s="7"/>
      <c r="I194" s="1">
        <v>1770</v>
      </c>
      <c r="J194" s="7"/>
      <c r="K194" s="7">
        <v>0.1</v>
      </c>
    </row>
    <row r="195" spans="1:11" ht="63.75">
      <c r="A195" s="3" t="s">
        <v>334</v>
      </c>
      <c r="B195" s="3" t="s">
        <v>24</v>
      </c>
      <c r="C195" s="3" t="s">
        <v>279</v>
      </c>
      <c r="D195" s="3" t="s">
        <v>335</v>
      </c>
      <c r="E195" s="2" t="s">
        <v>336</v>
      </c>
      <c r="F195" s="7">
        <v>7</v>
      </c>
      <c r="I195" s="7">
        <v>698</v>
      </c>
      <c r="K195" s="7">
        <v>0.2</v>
      </c>
    </row>
    <row r="196" spans="1:11" ht="127.5">
      <c r="A196" s="3" t="s">
        <v>337</v>
      </c>
      <c r="B196" s="3" t="s">
        <v>4</v>
      </c>
      <c r="C196" s="3" t="s">
        <v>9</v>
      </c>
      <c r="D196" s="3" t="s">
        <v>338</v>
      </c>
      <c r="E196" s="2" t="s">
        <v>339</v>
      </c>
      <c r="F196" s="7">
        <v>177</v>
      </c>
      <c r="G196" s="7"/>
      <c r="H196" s="7"/>
      <c r="I196" s="7">
        <v>202</v>
      </c>
      <c r="J196" s="7">
        <v>31</v>
      </c>
      <c r="K196" s="7">
        <v>15</v>
      </c>
    </row>
    <row r="197" spans="1:11">
      <c r="A197" s="3" t="s">
        <v>337</v>
      </c>
      <c r="B197" s="3" t="s">
        <v>4</v>
      </c>
      <c r="C197" s="3" t="s">
        <v>9</v>
      </c>
      <c r="D197" s="3" t="s">
        <v>340</v>
      </c>
      <c r="E197" s="3" t="s">
        <v>341</v>
      </c>
      <c r="F197" s="7"/>
      <c r="G197" s="7"/>
      <c r="H197" s="7"/>
      <c r="I197" s="7">
        <v>331</v>
      </c>
      <c r="J197" s="7"/>
      <c r="K197" s="7"/>
    </row>
    <row r="198" spans="1:11" ht="127.5">
      <c r="A198" s="3" t="s">
        <v>337</v>
      </c>
      <c r="B198" s="3" t="s">
        <v>4</v>
      </c>
      <c r="C198" s="3" t="s">
        <v>9</v>
      </c>
      <c r="D198" s="3" t="s">
        <v>338</v>
      </c>
      <c r="E198" s="2" t="s">
        <v>342</v>
      </c>
      <c r="F198" s="7">
        <v>177</v>
      </c>
      <c r="G198" s="7"/>
      <c r="H198" s="7"/>
      <c r="I198" s="7">
        <v>202</v>
      </c>
      <c r="J198" s="7">
        <v>31</v>
      </c>
      <c r="K198" s="7">
        <v>15</v>
      </c>
    </row>
    <row r="199" spans="1:11" ht="76.5">
      <c r="A199" s="3" t="s">
        <v>202</v>
      </c>
      <c r="B199" s="3" t="s">
        <v>4</v>
      </c>
      <c r="C199" s="3" t="s">
        <v>139</v>
      </c>
      <c r="D199" s="3" t="s">
        <v>343</v>
      </c>
      <c r="E199" s="3" t="s">
        <v>344</v>
      </c>
      <c r="F199" s="7">
        <v>10</v>
      </c>
    </row>
    <row r="200" spans="1:11" ht="38.25">
      <c r="A200" s="3" t="s">
        <v>202</v>
      </c>
      <c r="B200" s="3" t="s">
        <v>4</v>
      </c>
      <c r="C200" s="3" t="s">
        <v>139</v>
      </c>
      <c r="D200" s="3" t="s">
        <v>220</v>
      </c>
      <c r="E200" s="3" t="s">
        <v>345</v>
      </c>
      <c r="H200" s="7">
        <v>9</v>
      </c>
    </row>
    <row r="201" spans="1:11" ht="38.25">
      <c r="A201" s="3" t="s">
        <v>202</v>
      </c>
      <c r="B201" s="3" t="s">
        <v>4</v>
      </c>
      <c r="C201" s="3" t="s">
        <v>139</v>
      </c>
      <c r="D201" s="3" t="s">
        <v>346</v>
      </c>
      <c r="E201" s="3" t="s">
        <v>347</v>
      </c>
      <c r="F201" s="7">
        <v>19</v>
      </c>
    </row>
    <row r="202" spans="1:11" ht="25.5">
      <c r="A202" s="3" t="s">
        <v>202</v>
      </c>
      <c r="B202" s="3" t="s">
        <v>4</v>
      </c>
      <c r="C202" s="3" t="s">
        <v>139</v>
      </c>
      <c r="D202" s="3" t="s">
        <v>212</v>
      </c>
      <c r="E202" s="3" t="s">
        <v>348</v>
      </c>
      <c r="F202" s="7">
        <v>50</v>
      </c>
    </row>
    <row r="203" spans="1:11" ht="38.25">
      <c r="A203" s="3" t="s">
        <v>202</v>
      </c>
      <c r="B203" s="3" t="s">
        <v>4</v>
      </c>
      <c r="C203" s="3" t="s">
        <v>139</v>
      </c>
      <c r="D203" s="3" t="s">
        <v>206</v>
      </c>
      <c r="E203" s="3" t="s">
        <v>349</v>
      </c>
      <c r="G203" s="7">
        <v>8</v>
      </c>
      <c r="I203" s="7">
        <v>1</v>
      </c>
    </row>
    <row r="204" spans="1:11" ht="89.25">
      <c r="A204" s="3" t="s">
        <v>350</v>
      </c>
      <c r="B204" s="3" t="s">
        <v>59</v>
      </c>
      <c r="C204" s="3" t="s">
        <v>5</v>
      </c>
      <c r="D204" s="3" t="s">
        <v>351</v>
      </c>
      <c r="E204" s="2" t="s">
        <v>352</v>
      </c>
      <c r="F204" s="7">
        <v>7</v>
      </c>
      <c r="I204" s="7">
        <v>2</v>
      </c>
      <c r="J204" s="7">
        <v>2</v>
      </c>
      <c r="K204" s="1">
        <v>5</v>
      </c>
    </row>
    <row r="205" spans="1:11" ht="114.75">
      <c r="A205" s="3" t="s">
        <v>202</v>
      </c>
      <c r="B205" s="3" t="s">
        <v>4</v>
      </c>
      <c r="C205" s="3" t="s">
        <v>139</v>
      </c>
      <c r="D205" s="3" t="s">
        <v>203</v>
      </c>
      <c r="E205" s="2" t="s">
        <v>353</v>
      </c>
      <c r="F205" s="1">
        <v>280</v>
      </c>
      <c r="I205" s="1">
        <v>2200</v>
      </c>
    </row>
    <row r="206" spans="1:11" ht="38.25">
      <c r="A206" s="3" t="s">
        <v>354</v>
      </c>
      <c r="B206" s="3" t="s">
        <v>4</v>
      </c>
      <c r="C206" s="3" t="s">
        <v>355</v>
      </c>
      <c r="D206" s="3" t="s">
        <v>356</v>
      </c>
      <c r="E206" s="6" t="s">
        <v>599</v>
      </c>
      <c r="F206" s="7">
        <v>40</v>
      </c>
      <c r="I206" s="7">
        <v>1085</v>
      </c>
    </row>
    <row r="207" spans="1:11" ht="51">
      <c r="A207" s="3" t="s">
        <v>350</v>
      </c>
      <c r="B207" s="3" t="s">
        <v>59</v>
      </c>
      <c r="C207" s="3" t="s">
        <v>5</v>
      </c>
      <c r="D207" s="3" t="s">
        <v>357</v>
      </c>
      <c r="E207" s="2" t="s">
        <v>358</v>
      </c>
      <c r="J207" s="7">
        <v>1</v>
      </c>
      <c r="K207" s="8" t="s">
        <v>359</v>
      </c>
    </row>
    <row r="208" spans="1:11" ht="63.75">
      <c r="A208" s="3" t="s">
        <v>360</v>
      </c>
      <c r="B208" s="3" t="s">
        <v>24</v>
      </c>
      <c r="C208" s="3" t="s">
        <v>47</v>
      </c>
      <c r="D208" s="3" t="s">
        <v>361</v>
      </c>
      <c r="E208" s="3" t="s">
        <v>362</v>
      </c>
      <c r="I208" s="1">
        <v>3500000</v>
      </c>
    </row>
    <row r="209" spans="1:11" ht="25.5">
      <c r="A209" s="3" t="s">
        <v>350</v>
      </c>
      <c r="B209" s="3" t="s">
        <v>59</v>
      </c>
      <c r="C209" s="3" t="s">
        <v>5</v>
      </c>
      <c r="D209" s="3" t="s">
        <v>109</v>
      </c>
      <c r="E209" s="2" t="s">
        <v>363</v>
      </c>
      <c r="G209" s="7">
        <v>2</v>
      </c>
    </row>
    <row r="210" spans="1:11" ht="38.25">
      <c r="A210" s="3" t="s">
        <v>360</v>
      </c>
      <c r="B210" s="3" t="s">
        <v>24</v>
      </c>
      <c r="C210" s="3" t="s">
        <v>47</v>
      </c>
      <c r="D210" s="3" t="s">
        <v>361</v>
      </c>
      <c r="E210" s="3" t="s">
        <v>364</v>
      </c>
      <c r="I210" s="9">
        <v>300000</v>
      </c>
    </row>
    <row r="211" spans="1:11" ht="38.25">
      <c r="A211" s="3" t="s">
        <v>360</v>
      </c>
      <c r="B211" s="3" t="s">
        <v>24</v>
      </c>
      <c r="C211" s="3" t="s">
        <v>47</v>
      </c>
      <c r="D211" s="3" t="s">
        <v>361</v>
      </c>
      <c r="E211" s="3" t="s">
        <v>365</v>
      </c>
      <c r="I211" s="9">
        <v>50000</v>
      </c>
    </row>
    <row r="212" spans="1:11" ht="25.5">
      <c r="A212" s="3" t="s">
        <v>350</v>
      </c>
      <c r="B212" s="3" t="s">
        <v>59</v>
      </c>
      <c r="C212" s="3" t="s">
        <v>5</v>
      </c>
      <c r="D212" s="3" t="s">
        <v>366</v>
      </c>
      <c r="E212" s="3" t="s">
        <v>367</v>
      </c>
      <c r="J212" s="7">
        <v>1</v>
      </c>
    </row>
    <row r="213" spans="1:11">
      <c r="A213" s="3" t="s">
        <v>350</v>
      </c>
      <c r="B213" s="3" t="s">
        <v>59</v>
      </c>
      <c r="C213" s="3" t="s">
        <v>5</v>
      </c>
      <c r="D213" s="3" t="s">
        <v>368</v>
      </c>
      <c r="E213" s="3" t="s">
        <v>369</v>
      </c>
      <c r="J213" s="7">
        <v>1</v>
      </c>
    </row>
    <row r="214" spans="1:11" ht="25.5">
      <c r="A214" s="3" t="s">
        <v>152</v>
      </c>
      <c r="B214" s="3" t="s">
        <v>24</v>
      </c>
      <c r="C214" s="3" t="s">
        <v>47</v>
      </c>
      <c r="D214" s="3" t="s">
        <v>154</v>
      </c>
      <c r="E214" s="3" t="s">
        <v>370</v>
      </c>
      <c r="F214" s="7">
        <v>1</v>
      </c>
      <c r="G214" s="7"/>
      <c r="H214" s="7"/>
      <c r="I214" s="7"/>
      <c r="J214" s="7"/>
      <c r="K214" s="7"/>
    </row>
    <row r="215" spans="1:11" ht="25.5">
      <c r="A215" s="3" t="s">
        <v>371</v>
      </c>
      <c r="B215" s="3" t="s">
        <v>24</v>
      </c>
      <c r="C215" s="3" t="s">
        <v>47</v>
      </c>
      <c r="D215" s="3" t="s">
        <v>156</v>
      </c>
      <c r="E215" s="3" t="s">
        <v>372</v>
      </c>
      <c r="F215" s="7">
        <v>2</v>
      </c>
      <c r="G215" s="7"/>
      <c r="H215" s="7"/>
      <c r="I215" s="7"/>
      <c r="J215" s="7"/>
      <c r="K215" s="7"/>
    </row>
    <row r="216" spans="1:11" ht="25.5">
      <c r="A216" s="3" t="s">
        <v>152</v>
      </c>
      <c r="B216" s="3" t="s">
        <v>24</v>
      </c>
      <c r="C216" s="3" t="s">
        <v>47</v>
      </c>
      <c r="D216" s="3" t="s">
        <v>157</v>
      </c>
      <c r="E216" s="3" t="s">
        <v>373</v>
      </c>
      <c r="F216" s="7">
        <v>1</v>
      </c>
      <c r="G216" s="7"/>
      <c r="H216" s="7"/>
      <c r="I216" s="7"/>
      <c r="J216" s="7"/>
      <c r="K216" s="7"/>
    </row>
    <row r="217" spans="1:11" ht="89.25">
      <c r="A217" s="3" t="s">
        <v>152</v>
      </c>
      <c r="B217" s="3" t="s">
        <v>24</v>
      </c>
      <c r="C217" s="3" t="s">
        <v>47</v>
      </c>
      <c r="D217" s="3" t="s">
        <v>153</v>
      </c>
      <c r="E217" s="6" t="s">
        <v>583</v>
      </c>
      <c r="F217" s="7">
        <v>159</v>
      </c>
      <c r="G217" s="7"/>
      <c r="H217" s="7"/>
      <c r="I217" s="7"/>
      <c r="J217" s="7"/>
      <c r="K217" s="7"/>
    </row>
    <row r="218" spans="1:11" ht="38.25">
      <c r="A218" s="3" t="s">
        <v>360</v>
      </c>
      <c r="B218" s="3" t="s">
        <v>24</v>
      </c>
      <c r="C218" s="3" t="s">
        <v>47</v>
      </c>
      <c r="D218" s="3" t="s">
        <v>374</v>
      </c>
      <c r="E218" s="3" t="s">
        <v>375</v>
      </c>
      <c r="I218" s="7">
        <v>500</v>
      </c>
    </row>
    <row r="219" spans="1:11" ht="38.25">
      <c r="A219" s="3" t="s">
        <v>360</v>
      </c>
      <c r="B219" s="3" t="s">
        <v>24</v>
      </c>
      <c r="C219" s="3" t="s">
        <v>47</v>
      </c>
      <c r="D219" s="3" t="s">
        <v>376</v>
      </c>
      <c r="E219" s="3" t="s">
        <v>377</v>
      </c>
      <c r="G219" s="7">
        <v>1</v>
      </c>
    </row>
    <row r="220" spans="1:11" ht="51">
      <c r="A220" s="3" t="s">
        <v>360</v>
      </c>
      <c r="B220" s="3" t="s">
        <v>24</v>
      </c>
      <c r="C220" s="3" t="s">
        <v>47</v>
      </c>
      <c r="D220" s="3" t="s">
        <v>378</v>
      </c>
      <c r="E220" s="3" t="s">
        <v>379</v>
      </c>
      <c r="I220" s="7">
        <v>377</v>
      </c>
    </row>
    <row r="221" spans="1:11" ht="25.5">
      <c r="A221" s="3" t="s">
        <v>360</v>
      </c>
      <c r="B221" s="3" t="s">
        <v>24</v>
      </c>
      <c r="C221" s="3" t="s">
        <v>47</v>
      </c>
      <c r="D221" s="3" t="s">
        <v>376</v>
      </c>
      <c r="E221" s="3" t="s">
        <v>380</v>
      </c>
      <c r="I221" s="1">
        <v>50000</v>
      </c>
    </row>
    <row r="222" spans="1:11" ht="51">
      <c r="A222" s="3" t="s">
        <v>360</v>
      </c>
      <c r="B222" s="3" t="s">
        <v>24</v>
      </c>
      <c r="C222" s="3" t="s">
        <v>47</v>
      </c>
      <c r="D222" s="3" t="s">
        <v>381</v>
      </c>
      <c r="E222" s="3" t="s">
        <v>382</v>
      </c>
      <c r="I222" s="7">
        <v>30</v>
      </c>
    </row>
    <row r="223" spans="1:11" ht="25.5">
      <c r="A223" s="3" t="s">
        <v>360</v>
      </c>
      <c r="B223" s="3" t="s">
        <v>24</v>
      </c>
      <c r="C223" s="3" t="s">
        <v>47</v>
      </c>
      <c r="D223" s="3" t="s">
        <v>96</v>
      </c>
      <c r="E223" s="3" t="s">
        <v>383</v>
      </c>
      <c r="I223" s="9">
        <v>10000</v>
      </c>
    </row>
    <row r="224" spans="1:11" ht="25.5">
      <c r="A224" s="3" t="s">
        <v>360</v>
      </c>
      <c r="B224" s="3" t="s">
        <v>24</v>
      </c>
      <c r="C224" s="3" t="s">
        <v>47</v>
      </c>
      <c r="D224" s="3" t="s">
        <v>384</v>
      </c>
      <c r="E224" s="3" t="s">
        <v>385</v>
      </c>
      <c r="I224" s="7">
        <v>138</v>
      </c>
    </row>
    <row r="225" spans="1:11" ht="25.5">
      <c r="A225" s="3" t="s">
        <v>360</v>
      </c>
      <c r="B225" s="3" t="s">
        <v>24</v>
      </c>
      <c r="C225" s="3" t="s">
        <v>47</v>
      </c>
      <c r="D225" s="3" t="s">
        <v>386</v>
      </c>
      <c r="E225" s="3" t="s">
        <v>387</v>
      </c>
      <c r="I225" s="7">
        <v>52</v>
      </c>
    </row>
    <row r="226" spans="1:11" ht="25.5">
      <c r="A226" s="3" t="s">
        <v>360</v>
      </c>
      <c r="B226" s="3" t="s">
        <v>24</v>
      </c>
      <c r="C226" s="3" t="s">
        <v>47</v>
      </c>
      <c r="D226" s="3" t="s">
        <v>388</v>
      </c>
      <c r="E226" s="3" t="s">
        <v>389</v>
      </c>
      <c r="I226" s="7">
        <v>13</v>
      </c>
    </row>
    <row r="227" spans="1:11" ht="25.5">
      <c r="A227" s="3" t="s">
        <v>360</v>
      </c>
      <c r="B227" s="3" t="s">
        <v>24</v>
      </c>
      <c r="C227" s="3" t="s">
        <v>47</v>
      </c>
      <c r="D227" s="3" t="s">
        <v>390</v>
      </c>
      <c r="E227" s="3" t="s">
        <v>391</v>
      </c>
      <c r="I227" s="7">
        <v>37</v>
      </c>
    </row>
    <row r="228" spans="1:11" ht="25.5">
      <c r="A228" s="3" t="s">
        <v>360</v>
      </c>
      <c r="B228" s="3" t="s">
        <v>24</v>
      </c>
      <c r="C228" s="3" t="s">
        <v>47</v>
      </c>
      <c r="D228" s="3" t="s">
        <v>392</v>
      </c>
      <c r="E228" s="3" t="s">
        <v>393</v>
      </c>
      <c r="K228" s="7">
        <v>0.1</v>
      </c>
    </row>
    <row r="229" spans="1:11" ht="63.75">
      <c r="A229" s="3" t="s">
        <v>394</v>
      </c>
      <c r="B229" s="3" t="s">
        <v>59</v>
      </c>
      <c r="C229" s="3" t="s">
        <v>145</v>
      </c>
      <c r="D229" s="3" t="s">
        <v>395</v>
      </c>
      <c r="E229" s="3" t="s">
        <v>396</v>
      </c>
      <c r="F229" s="7">
        <v>64</v>
      </c>
      <c r="I229" s="1">
        <v>100</v>
      </c>
      <c r="J229" s="7">
        <v>12</v>
      </c>
      <c r="K229" s="7">
        <v>1</v>
      </c>
    </row>
    <row r="230" spans="1:11" ht="51">
      <c r="A230" s="3" t="s">
        <v>397</v>
      </c>
      <c r="B230" s="3" t="s">
        <v>24</v>
      </c>
      <c r="C230" s="3" t="s">
        <v>113</v>
      </c>
      <c r="D230" s="3" t="s">
        <v>398</v>
      </c>
      <c r="E230" s="3" t="s">
        <v>399</v>
      </c>
      <c r="F230" s="7">
        <v>6</v>
      </c>
      <c r="I230" s="7">
        <v>27</v>
      </c>
    </row>
    <row r="231" spans="1:11" ht="102">
      <c r="A231" s="3" t="s">
        <v>400</v>
      </c>
      <c r="B231" s="3" t="s">
        <v>24</v>
      </c>
      <c r="C231" s="3" t="s">
        <v>47</v>
      </c>
      <c r="D231" s="3" t="s">
        <v>401</v>
      </c>
      <c r="E231" s="3" t="s">
        <v>402</v>
      </c>
      <c r="I231" s="7">
        <v>29</v>
      </c>
      <c r="J231" s="7">
        <v>2</v>
      </c>
    </row>
    <row r="232" spans="1:11" ht="102">
      <c r="A232" s="3" t="s">
        <v>397</v>
      </c>
      <c r="B232" s="3" t="s">
        <v>24</v>
      </c>
      <c r="C232" s="3" t="s">
        <v>113</v>
      </c>
      <c r="D232" s="3" t="s">
        <v>403</v>
      </c>
      <c r="E232" s="3" t="s">
        <v>404</v>
      </c>
      <c r="F232" s="7">
        <v>50</v>
      </c>
      <c r="I232" s="7">
        <v>113</v>
      </c>
      <c r="K232" s="7">
        <v>0.1</v>
      </c>
    </row>
    <row r="233" spans="1:11" ht="102">
      <c r="A233" s="3" t="s">
        <v>400</v>
      </c>
      <c r="B233" s="3" t="s">
        <v>24</v>
      </c>
      <c r="C233" s="3" t="s">
        <v>47</v>
      </c>
      <c r="D233" s="3" t="s">
        <v>401</v>
      </c>
      <c r="E233" s="3" t="s">
        <v>405</v>
      </c>
      <c r="I233" s="7">
        <v>64</v>
      </c>
      <c r="J233" s="7">
        <v>3</v>
      </c>
      <c r="K233" s="7">
        <v>0.1</v>
      </c>
    </row>
    <row r="234" spans="1:11" ht="114.75">
      <c r="A234" s="3" t="s">
        <v>406</v>
      </c>
      <c r="B234" s="3" t="s">
        <v>24</v>
      </c>
      <c r="C234" s="3" t="s">
        <v>47</v>
      </c>
      <c r="D234" s="3" t="s">
        <v>6</v>
      </c>
      <c r="E234" s="2" t="s">
        <v>407</v>
      </c>
      <c r="F234" s="7">
        <v>15</v>
      </c>
      <c r="G234" s="7"/>
      <c r="H234" s="7"/>
      <c r="I234" s="7">
        <v>1000</v>
      </c>
      <c r="J234" s="7"/>
      <c r="K234" s="7">
        <v>1</v>
      </c>
    </row>
    <row r="235" spans="1:11" ht="76.5">
      <c r="A235" s="3" t="s">
        <v>406</v>
      </c>
      <c r="B235" s="3" t="s">
        <v>24</v>
      </c>
      <c r="C235" s="3" t="s">
        <v>47</v>
      </c>
      <c r="D235" s="3" t="s">
        <v>408</v>
      </c>
      <c r="E235" s="6" t="s">
        <v>584</v>
      </c>
      <c r="F235" s="7">
        <v>1</v>
      </c>
      <c r="G235" s="7"/>
      <c r="H235" s="7"/>
      <c r="I235" s="7">
        <v>86</v>
      </c>
      <c r="J235" s="7"/>
      <c r="K235" s="7">
        <v>2</v>
      </c>
    </row>
    <row r="236" spans="1:11" ht="76.5">
      <c r="A236" s="3" t="s">
        <v>406</v>
      </c>
      <c r="B236" s="3" t="s">
        <v>24</v>
      </c>
      <c r="C236" s="3" t="s">
        <v>47</v>
      </c>
      <c r="D236" s="3" t="s">
        <v>409</v>
      </c>
      <c r="E236" s="2" t="s">
        <v>410</v>
      </c>
      <c r="F236" s="7">
        <v>20</v>
      </c>
      <c r="G236" s="7"/>
      <c r="H236" s="7"/>
      <c r="I236" s="7">
        <v>300</v>
      </c>
      <c r="J236" s="7">
        <v>2</v>
      </c>
      <c r="K236" s="7">
        <v>0.2</v>
      </c>
    </row>
    <row r="237" spans="1:11" ht="114.75">
      <c r="A237" s="3" t="s">
        <v>406</v>
      </c>
      <c r="B237" s="3" t="s">
        <v>24</v>
      </c>
      <c r="C237" s="3" t="s">
        <v>47</v>
      </c>
      <c r="D237" s="3" t="s">
        <v>411</v>
      </c>
      <c r="E237" s="2" t="s">
        <v>412</v>
      </c>
      <c r="F237" s="7">
        <v>350</v>
      </c>
      <c r="G237" s="7"/>
      <c r="H237" s="7"/>
      <c r="I237" s="7">
        <v>1500</v>
      </c>
      <c r="J237" s="7">
        <v>10</v>
      </c>
      <c r="K237" s="7">
        <v>2.5</v>
      </c>
    </row>
    <row r="238" spans="1:11" ht="63.75">
      <c r="A238" s="3" t="s">
        <v>406</v>
      </c>
      <c r="B238" s="3" t="s">
        <v>24</v>
      </c>
      <c r="C238" s="3" t="s">
        <v>47</v>
      </c>
      <c r="D238" s="3" t="s">
        <v>413</v>
      </c>
      <c r="E238" s="6" t="s">
        <v>585</v>
      </c>
      <c r="F238" s="7">
        <v>15</v>
      </c>
      <c r="G238" s="7"/>
      <c r="H238" s="7"/>
      <c r="I238" s="7">
        <v>800</v>
      </c>
      <c r="J238" s="7">
        <v>2</v>
      </c>
      <c r="K238" s="7">
        <v>0.5</v>
      </c>
    </row>
    <row r="239" spans="1:11" ht="102">
      <c r="A239" s="3" t="s">
        <v>400</v>
      </c>
      <c r="B239" s="3" t="s">
        <v>24</v>
      </c>
      <c r="C239" s="3" t="s">
        <v>47</v>
      </c>
      <c r="D239" s="3" t="s">
        <v>414</v>
      </c>
      <c r="E239" s="3" t="s">
        <v>415</v>
      </c>
      <c r="F239" s="7">
        <v>10</v>
      </c>
      <c r="I239" s="7">
        <v>78</v>
      </c>
      <c r="J239" s="7">
        <v>5</v>
      </c>
    </row>
    <row r="240" spans="1:11" ht="102">
      <c r="A240" s="3" t="s">
        <v>416</v>
      </c>
      <c r="B240" s="3" t="s">
        <v>24</v>
      </c>
      <c r="C240" s="3" t="s">
        <v>113</v>
      </c>
      <c r="D240" s="3" t="s">
        <v>417</v>
      </c>
      <c r="E240" s="2" t="s">
        <v>418</v>
      </c>
      <c r="F240" s="7">
        <v>46</v>
      </c>
      <c r="I240" s="7">
        <v>158</v>
      </c>
      <c r="K240" s="7">
        <v>0.31</v>
      </c>
    </row>
    <row r="241" spans="1:11" ht="25.5">
      <c r="A241" s="3" t="s">
        <v>419</v>
      </c>
      <c r="B241" s="3" t="s">
        <v>4</v>
      </c>
      <c r="C241" s="3" t="s">
        <v>47</v>
      </c>
      <c r="D241" s="3" t="s">
        <v>420</v>
      </c>
      <c r="E241" s="3" t="s">
        <v>421</v>
      </c>
      <c r="F241" s="7">
        <v>3</v>
      </c>
    </row>
    <row r="242" spans="1:11" ht="38.25">
      <c r="A242" s="3" t="s">
        <v>419</v>
      </c>
      <c r="B242" s="3" t="s">
        <v>4</v>
      </c>
      <c r="C242" s="3" t="s">
        <v>47</v>
      </c>
      <c r="D242" s="3" t="s">
        <v>422</v>
      </c>
      <c r="E242" s="6" t="s">
        <v>586</v>
      </c>
      <c r="F242" s="7">
        <v>3</v>
      </c>
      <c r="J242" s="7">
        <v>5</v>
      </c>
    </row>
    <row r="243" spans="1:11" ht="102">
      <c r="A243" s="3" t="s">
        <v>419</v>
      </c>
      <c r="B243" s="3" t="s">
        <v>4</v>
      </c>
      <c r="C243" s="3" t="s">
        <v>47</v>
      </c>
      <c r="D243" s="3" t="s">
        <v>423</v>
      </c>
      <c r="E243" s="2" t="s">
        <v>424</v>
      </c>
      <c r="F243" s="7">
        <v>56</v>
      </c>
      <c r="J243" s="7">
        <v>21</v>
      </c>
      <c r="K243" s="1">
        <v>2.42</v>
      </c>
    </row>
    <row r="244" spans="1:11" ht="51">
      <c r="A244" s="3" t="s">
        <v>419</v>
      </c>
      <c r="B244" s="3" t="s">
        <v>4</v>
      </c>
      <c r="C244" s="3" t="s">
        <v>47</v>
      </c>
      <c r="D244" s="3" t="s">
        <v>425</v>
      </c>
      <c r="E244" s="3" t="s">
        <v>426</v>
      </c>
      <c r="I244" s="1">
        <v>2781</v>
      </c>
    </row>
    <row r="245" spans="1:11" ht="178.5">
      <c r="A245" s="3" t="s">
        <v>427</v>
      </c>
      <c r="B245" s="3" t="s">
        <v>4</v>
      </c>
      <c r="C245" s="3" t="s">
        <v>145</v>
      </c>
      <c r="D245" s="3" t="s">
        <v>34</v>
      </c>
      <c r="E245" s="2" t="s">
        <v>428</v>
      </c>
      <c r="F245" s="7">
        <v>175</v>
      </c>
      <c r="G245" s="7">
        <v>8</v>
      </c>
      <c r="H245" s="7"/>
      <c r="I245" s="7">
        <v>2502</v>
      </c>
      <c r="J245" s="7">
        <v>9</v>
      </c>
      <c r="K245" s="7">
        <v>5.2</v>
      </c>
    </row>
    <row r="246" spans="1:11" ht="38.25">
      <c r="A246" s="3" t="s">
        <v>427</v>
      </c>
      <c r="B246" s="3" t="s">
        <v>4</v>
      </c>
      <c r="C246" s="3" t="s">
        <v>145</v>
      </c>
      <c r="D246" s="3" t="s">
        <v>32</v>
      </c>
      <c r="E246" s="2" t="s">
        <v>429</v>
      </c>
      <c r="F246" s="7"/>
      <c r="G246" s="7"/>
      <c r="H246" s="7"/>
      <c r="I246" s="7"/>
      <c r="J246" s="7"/>
      <c r="K246" s="7">
        <v>1.1000000000000001</v>
      </c>
    </row>
    <row r="247" spans="1:11" ht="38.25">
      <c r="A247" s="3" t="s">
        <v>427</v>
      </c>
      <c r="B247" s="3" t="s">
        <v>4</v>
      </c>
      <c r="C247" s="3" t="s">
        <v>145</v>
      </c>
      <c r="D247" s="3" t="s">
        <v>430</v>
      </c>
      <c r="E247" s="2" t="s">
        <v>431</v>
      </c>
      <c r="K247" s="1" t="s">
        <v>432</v>
      </c>
    </row>
    <row r="248" spans="1:11" ht="76.5">
      <c r="A248" s="3" t="s">
        <v>433</v>
      </c>
      <c r="B248" s="3" t="s">
        <v>4</v>
      </c>
      <c r="C248" s="3" t="s">
        <v>47</v>
      </c>
      <c r="D248" s="3" t="s">
        <v>434</v>
      </c>
      <c r="E248" s="2" t="s">
        <v>435</v>
      </c>
      <c r="F248" s="7">
        <v>8</v>
      </c>
      <c r="K248" s="7">
        <v>0.1</v>
      </c>
    </row>
    <row r="249" spans="1:11" ht="127.5">
      <c r="A249" s="3" t="s">
        <v>433</v>
      </c>
      <c r="B249" s="3" t="s">
        <v>4</v>
      </c>
      <c r="C249" s="3" t="s">
        <v>47</v>
      </c>
      <c r="D249" s="3" t="s">
        <v>436</v>
      </c>
      <c r="E249" s="2" t="s">
        <v>437</v>
      </c>
      <c r="F249" s="7">
        <v>7</v>
      </c>
      <c r="I249" s="1">
        <v>50</v>
      </c>
      <c r="J249" s="1">
        <v>4</v>
      </c>
      <c r="K249" s="1" t="s">
        <v>438</v>
      </c>
    </row>
    <row r="250" spans="1:11" ht="38.25">
      <c r="A250" s="3" t="s">
        <v>433</v>
      </c>
      <c r="B250" s="3" t="s">
        <v>4</v>
      </c>
      <c r="C250" s="3" t="s">
        <v>47</v>
      </c>
      <c r="D250" s="3" t="s">
        <v>439</v>
      </c>
      <c r="E250" s="3" t="s">
        <v>440</v>
      </c>
      <c r="I250" s="7">
        <v>80</v>
      </c>
      <c r="J250" s="1">
        <v>10</v>
      </c>
    </row>
    <row r="251" spans="1:11" ht="25.5">
      <c r="A251" s="3" t="s">
        <v>441</v>
      </c>
      <c r="B251" s="3" t="s">
        <v>4</v>
      </c>
      <c r="C251" s="3" t="s">
        <v>47</v>
      </c>
      <c r="D251" s="3" t="s">
        <v>442</v>
      </c>
      <c r="E251" s="3" t="s">
        <v>443</v>
      </c>
      <c r="F251" s="7">
        <v>8</v>
      </c>
      <c r="G251" s="7"/>
      <c r="H251" s="7"/>
      <c r="I251" s="7"/>
      <c r="J251" s="7"/>
      <c r="K251" s="7"/>
    </row>
    <row r="252" spans="1:11" ht="63.75">
      <c r="A252" s="3" t="s">
        <v>433</v>
      </c>
      <c r="B252" s="3" t="s">
        <v>4</v>
      </c>
      <c r="C252" s="3" t="s">
        <v>47</v>
      </c>
      <c r="D252" s="3" t="s">
        <v>444</v>
      </c>
      <c r="E252" s="2" t="s">
        <v>445</v>
      </c>
      <c r="F252" s="7">
        <v>1</v>
      </c>
      <c r="I252" s="7">
        <v>937</v>
      </c>
      <c r="K252" s="1">
        <v>0.5</v>
      </c>
    </row>
    <row r="253" spans="1:11" ht="38.25">
      <c r="A253" s="3" t="s">
        <v>441</v>
      </c>
      <c r="B253" s="3" t="s">
        <v>4</v>
      </c>
      <c r="C253" s="3" t="s">
        <v>47</v>
      </c>
      <c r="D253" s="3" t="s">
        <v>446</v>
      </c>
      <c r="E253" s="6" t="s">
        <v>587</v>
      </c>
      <c r="F253" s="7">
        <v>1</v>
      </c>
      <c r="I253" s="7">
        <v>20</v>
      </c>
    </row>
    <row r="254" spans="1:11">
      <c r="A254" s="3" t="s">
        <v>433</v>
      </c>
      <c r="B254" s="3" t="s">
        <v>4</v>
      </c>
      <c r="C254" s="3" t="s">
        <v>47</v>
      </c>
      <c r="D254" s="3" t="s">
        <v>447</v>
      </c>
      <c r="E254" s="3" t="s">
        <v>448</v>
      </c>
      <c r="F254" s="7">
        <v>1</v>
      </c>
    </row>
    <row r="255" spans="1:11" ht="114.75">
      <c r="A255" s="3" t="s">
        <v>441</v>
      </c>
      <c r="B255" s="3" t="s">
        <v>4</v>
      </c>
      <c r="C255" s="3" t="s">
        <v>47</v>
      </c>
      <c r="D255" s="3" t="s">
        <v>449</v>
      </c>
      <c r="E255" s="2" t="s">
        <v>450</v>
      </c>
      <c r="K255" s="7">
        <v>0.5</v>
      </c>
    </row>
    <row r="256" spans="1:11" ht="114.75">
      <c r="A256" s="3" t="s">
        <v>441</v>
      </c>
      <c r="B256" s="3" t="s">
        <v>4</v>
      </c>
      <c r="C256" s="3" t="s">
        <v>47</v>
      </c>
      <c r="D256" s="3" t="s">
        <v>129</v>
      </c>
      <c r="E256" s="2" t="s">
        <v>451</v>
      </c>
      <c r="F256" s="7">
        <v>12</v>
      </c>
      <c r="I256" s="7">
        <v>88</v>
      </c>
      <c r="K256" s="7">
        <v>0.5</v>
      </c>
    </row>
    <row r="257" spans="1:11" ht="25.5">
      <c r="A257" s="3" t="s">
        <v>441</v>
      </c>
      <c r="B257" s="3" t="s">
        <v>4</v>
      </c>
      <c r="C257" s="3" t="s">
        <v>47</v>
      </c>
      <c r="D257" s="3" t="s">
        <v>452</v>
      </c>
      <c r="E257" s="3" t="s">
        <v>453</v>
      </c>
      <c r="F257" s="7">
        <v>2</v>
      </c>
    </row>
    <row r="258" spans="1:11" ht="25.5">
      <c r="A258" s="3" t="s">
        <v>441</v>
      </c>
      <c r="B258" s="3" t="s">
        <v>4</v>
      </c>
      <c r="C258" s="3" t="s">
        <v>47</v>
      </c>
      <c r="D258" s="3" t="s">
        <v>454</v>
      </c>
      <c r="E258" s="3" t="s">
        <v>455</v>
      </c>
      <c r="F258" s="7">
        <v>10</v>
      </c>
    </row>
    <row r="259" spans="1:11" ht="51">
      <c r="A259" s="3" t="s">
        <v>441</v>
      </c>
      <c r="B259" s="3" t="s">
        <v>4</v>
      </c>
      <c r="C259" s="3" t="s">
        <v>47</v>
      </c>
      <c r="D259" s="3" t="s">
        <v>456</v>
      </c>
      <c r="E259" s="2" t="s">
        <v>457</v>
      </c>
      <c r="F259" s="7">
        <v>9</v>
      </c>
    </row>
    <row r="260" spans="1:11" ht="25.5">
      <c r="A260" s="3" t="s">
        <v>441</v>
      </c>
      <c r="B260" s="3" t="s">
        <v>4</v>
      </c>
      <c r="C260" s="3" t="s">
        <v>47</v>
      </c>
      <c r="D260" s="3" t="s">
        <v>458</v>
      </c>
      <c r="E260" s="3" t="s">
        <v>459</v>
      </c>
      <c r="I260" s="7">
        <v>17</v>
      </c>
    </row>
    <row r="261" spans="1:11">
      <c r="A261" s="3" t="s">
        <v>460</v>
      </c>
      <c r="B261" s="3" t="s">
        <v>4</v>
      </c>
      <c r="C261" s="3" t="s">
        <v>9</v>
      </c>
      <c r="D261" s="3" t="s">
        <v>461</v>
      </c>
      <c r="E261" s="3" t="s">
        <v>462</v>
      </c>
      <c r="F261" s="1">
        <v>232</v>
      </c>
    </row>
    <row r="262" spans="1:11" ht="25.5">
      <c r="A262" s="3" t="s">
        <v>460</v>
      </c>
      <c r="B262" s="3" t="s">
        <v>4</v>
      </c>
      <c r="C262" s="3" t="s">
        <v>9</v>
      </c>
      <c r="D262" s="3" t="s">
        <v>463</v>
      </c>
      <c r="E262" s="3" t="s">
        <v>464</v>
      </c>
      <c r="F262" s="7">
        <v>1</v>
      </c>
    </row>
    <row r="263" spans="1:11" ht="114.75">
      <c r="A263" s="3" t="s">
        <v>460</v>
      </c>
      <c r="B263" s="3" t="s">
        <v>4</v>
      </c>
      <c r="C263" s="3" t="s">
        <v>9</v>
      </c>
      <c r="D263" s="3" t="s">
        <v>465</v>
      </c>
      <c r="E263" s="6" t="s">
        <v>588</v>
      </c>
      <c r="F263" s="7">
        <v>1297</v>
      </c>
      <c r="I263" s="7">
        <v>392</v>
      </c>
      <c r="J263" s="7">
        <v>1</v>
      </c>
      <c r="K263" s="1">
        <v>1</v>
      </c>
    </row>
    <row r="264" spans="1:11" ht="51">
      <c r="A264" s="3" t="s">
        <v>460</v>
      </c>
      <c r="B264" s="3" t="s">
        <v>4</v>
      </c>
      <c r="C264" s="3" t="s">
        <v>9</v>
      </c>
      <c r="D264" s="3" t="s">
        <v>466</v>
      </c>
      <c r="E264" s="2" t="s">
        <v>467</v>
      </c>
      <c r="F264" s="7">
        <v>20</v>
      </c>
      <c r="I264" s="7">
        <v>248</v>
      </c>
      <c r="J264" s="7">
        <v>12</v>
      </c>
      <c r="K264" s="1">
        <v>0.5</v>
      </c>
    </row>
    <row r="265" spans="1:11" ht="76.5">
      <c r="A265" s="3" t="s">
        <v>468</v>
      </c>
      <c r="B265" s="3" t="s">
        <v>24</v>
      </c>
      <c r="C265" s="3" t="s">
        <v>47</v>
      </c>
      <c r="D265" s="3" t="s">
        <v>469</v>
      </c>
      <c r="E265" s="3" t="s">
        <v>470</v>
      </c>
      <c r="F265" s="1">
        <v>1018</v>
      </c>
      <c r="I265" s="7">
        <v>468</v>
      </c>
      <c r="J265" s="7">
        <v>5</v>
      </c>
      <c r="K265" s="1">
        <v>1</v>
      </c>
    </row>
    <row r="266" spans="1:11" ht="76.5">
      <c r="A266" s="3" t="s">
        <v>471</v>
      </c>
      <c r="B266" s="3" t="s">
        <v>4</v>
      </c>
      <c r="C266" s="3" t="s">
        <v>47</v>
      </c>
      <c r="D266" s="3" t="s">
        <v>472</v>
      </c>
      <c r="E266" s="6" t="s">
        <v>598</v>
      </c>
      <c r="F266" s="7">
        <v>11</v>
      </c>
      <c r="I266" s="7">
        <v>7</v>
      </c>
    </row>
    <row r="267" spans="1:11">
      <c r="A267" s="3" t="s">
        <v>471</v>
      </c>
      <c r="B267" s="3" t="s">
        <v>4</v>
      </c>
      <c r="C267" s="3" t="s">
        <v>47</v>
      </c>
      <c r="D267" s="3" t="s">
        <v>473</v>
      </c>
      <c r="E267" s="3" t="s">
        <v>474</v>
      </c>
      <c r="I267" s="7">
        <v>26</v>
      </c>
    </row>
    <row r="268" spans="1:11" ht="51">
      <c r="A268" s="3" t="s">
        <v>468</v>
      </c>
      <c r="B268" s="3" t="s">
        <v>24</v>
      </c>
      <c r="C268" s="3" t="s">
        <v>47</v>
      </c>
      <c r="D268" s="3" t="s">
        <v>475</v>
      </c>
      <c r="E268" s="3" t="s">
        <v>476</v>
      </c>
      <c r="F268" s="7">
        <v>43</v>
      </c>
      <c r="I268" s="7">
        <v>150</v>
      </c>
    </row>
    <row r="269" spans="1:11" ht="127.5">
      <c r="A269" s="3" t="s">
        <v>460</v>
      </c>
      <c r="B269" s="3" t="s">
        <v>4</v>
      </c>
      <c r="C269" s="3" t="s">
        <v>9</v>
      </c>
      <c r="D269" s="3" t="s">
        <v>477</v>
      </c>
      <c r="E269" s="2" t="s">
        <v>478</v>
      </c>
      <c r="F269" s="7">
        <v>1614</v>
      </c>
      <c r="I269" s="7">
        <v>102</v>
      </c>
      <c r="K269" s="1">
        <v>15</v>
      </c>
    </row>
    <row r="270" spans="1:11" ht="25.5">
      <c r="A270" s="3" t="s">
        <v>460</v>
      </c>
      <c r="B270" s="3" t="s">
        <v>4</v>
      </c>
      <c r="C270" s="3" t="s">
        <v>9</v>
      </c>
      <c r="D270" s="3" t="s">
        <v>479</v>
      </c>
      <c r="E270" s="3" t="s">
        <v>480</v>
      </c>
    </row>
    <row r="271" spans="1:11">
      <c r="A271" s="3" t="s">
        <v>460</v>
      </c>
      <c r="B271" s="3" t="s">
        <v>4</v>
      </c>
      <c r="C271" s="3" t="s">
        <v>9</v>
      </c>
      <c r="D271" s="3" t="s">
        <v>481</v>
      </c>
      <c r="E271" s="3" t="s">
        <v>482</v>
      </c>
      <c r="K271" s="1">
        <v>1</v>
      </c>
    </row>
    <row r="272" spans="1:11" ht="102">
      <c r="A272" s="3" t="s">
        <v>460</v>
      </c>
      <c r="B272" s="3" t="s">
        <v>4</v>
      </c>
      <c r="C272" s="3" t="s">
        <v>9</v>
      </c>
      <c r="D272" s="3" t="s">
        <v>483</v>
      </c>
      <c r="E272" s="2" t="s">
        <v>484</v>
      </c>
      <c r="F272" s="7">
        <v>30</v>
      </c>
      <c r="I272" s="7">
        <v>446</v>
      </c>
      <c r="J272" s="7">
        <v>1</v>
      </c>
    </row>
    <row r="273" spans="1:11" ht="25.5">
      <c r="A273" s="3" t="s">
        <v>460</v>
      </c>
      <c r="B273" s="3" t="s">
        <v>4</v>
      </c>
      <c r="C273" s="3" t="s">
        <v>9</v>
      </c>
      <c r="D273" s="3" t="s">
        <v>463</v>
      </c>
      <c r="E273" s="3" t="s">
        <v>485</v>
      </c>
      <c r="F273" s="7">
        <v>1</v>
      </c>
    </row>
    <row r="274" spans="1:11" ht="38.25">
      <c r="A274" s="3" t="s">
        <v>460</v>
      </c>
      <c r="B274" s="3" t="s">
        <v>4</v>
      </c>
      <c r="C274" s="3" t="s">
        <v>9</v>
      </c>
      <c r="D274" s="3" t="s">
        <v>486</v>
      </c>
      <c r="E274" s="3" t="s">
        <v>487</v>
      </c>
      <c r="I274" s="7">
        <v>84</v>
      </c>
      <c r="J274" s="7">
        <v>4</v>
      </c>
    </row>
    <row r="275" spans="1:11" ht="38.25">
      <c r="A275" s="3" t="s">
        <v>460</v>
      </c>
      <c r="B275" s="3" t="s">
        <v>4</v>
      </c>
      <c r="C275" s="3" t="s">
        <v>9</v>
      </c>
      <c r="D275" s="3" t="s">
        <v>488</v>
      </c>
      <c r="E275" s="2" t="s">
        <v>489</v>
      </c>
      <c r="I275" s="7">
        <v>54</v>
      </c>
    </row>
    <row r="276" spans="1:11">
      <c r="A276" s="3" t="s">
        <v>460</v>
      </c>
      <c r="B276" s="3" t="s">
        <v>4</v>
      </c>
      <c r="C276" s="3" t="s">
        <v>9</v>
      </c>
      <c r="D276" s="3" t="s">
        <v>490</v>
      </c>
      <c r="E276" s="3" t="s">
        <v>491</v>
      </c>
    </row>
    <row r="277" spans="1:11" ht="25.5">
      <c r="A277" s="3" t="s">
        <v>460</v>
      </c>
      <c r="B277" s="3" t="s">
        <v>4</v>
      </c>
      <c r="C277" s="3" t="s">
        <v>9</v>
      </c>
      <c r="D277" s="3" t="s">
        <v>492</v>
      </c>
      <c r="E277" s="2" t="s">
        <v>493</v>
      </c>
      <c r="F277" s="7">
        <v>2</v>
      </c>
      <c r="K277" s="1">
        <v>1</v>
      </c>
    </row>
    <row r="278" spans="1:11">
      <c r="A278" s="3" t="s">
        <v>460</v>
      </c>
      <c r="B278" s="3" t="s">
        <v>4</v>
      </c>
      <c r="C278" s="3" t="s">
        <v>9</v>
      </c>
      <c r="D278" s="3" t="s">
        <v>494</v>
      </c>
      <c r="E278" s="3" t="s">
        <v>495</v>
      </c>
      <c r="F278" s="7">
        <v>1107</v>
      </c>
    </row>
    <row r="279" spans="1:11" ht="25.5">
      <c r="A279" s="3" t="s">
        <v>460</v>
      </c>
      <c r="B279" s="3" t="s">
        <v>4</v>
      </c>
      <c r="C279" s="3" t="s">
        <v>9</v>
      </c>
      <c r="D279" s="3" t="s">
        <v>496</v>
      </c>
      <c r="E279" s="2" t="s">
        <v>497</v>
      </c>
      <c r="I279" s="7">
        <v>3</v>
      </c>
    </row>
    <row r="280" spans="1:11">
      <c r="A280" s="3" t="s">
        <v>460</v>
      </c>
      <c r="B280" s="3" t="s">
        <v>4</v>
      </c>
      <c r="C280" s="3" t="s">
        <v>9</v>
      </c>
      <c r="D280" s="3" t="s">
        <v>444</v>
      </c>
      <c r="E280" s="3" t="s">
        <v>498</v>
      </c>
    </row>
    <row r="281" spans="1:11">
      <c r="A281" s="3" t="s">
        <v>460</v>
      </c>
      <c r="B281" s="3" t="s">
        <v>4</v>
      </c>
      <c r="C281" s="3" t="s">
        <v>9</v>
      </c>
      <c r="D281" s="3" t="s">
        <v>461</v>
      </c>
      <c r="E281" s="3" t="s">
        <v>499</v>
      </c>
      <c r="F281" s="7">
        <v>232</v>
      </c>
    </row>
    <row r="282" spans="1:11" ht="25.5">
      <c r="A282" s="3" t="s">
        <v>471</v>
      </c>
      <c r="B282" s="3" t="s">
        <v>4</v>
      </c>
      <c r="C282" s="3" t="s">
        <v>47</v>
      </c>
      <c r="D282" s="3" t="s">
        <v>500</v>
      </c>
      <c r="E282" s="3" t="s">
        <v>501</v>
      </c>
      <c r="I282" s="7">
        <v>7</v>
      </c>
    </row>
    <row r="283" spans="1:11" ht="25.5">
      <c r="A283" s="3" t="s">
        <v>471</v>
      </c>
      <c r="B283" s="3" t="s">
        <v>4</v>
      </c>
      <c r="C283" s="3" t="s">
        <v>47</v>
      </c>
      <c r="D283" s="3" t="s">
        <v>473</v>
      </c>
      <c r="E283" s="2" t="s">
        <v>502</v>
      </c>
      <c r="I283" s="7">
        <v>29</v>
      </c>
    </row>
    <row r="284" spans="1:11" ht="25.5">
      <c r="A284" s="3" t="s">
        <v>471</v>
      </c>
      <c r="B284" s="3" t="s">
        <v>4</v>
      </c>
      <c r="C284" s="3" t="s">
        <v>47</v>
      </c>
      <c r="D284" s="3" t="s">
        <v>503</v>
      </c>
      <c r="E284" s="3" t="s">
        <v>504</v>
      </c>
      <c r="K284" s="8" t="s">
        <v>505</v>
      </c>
    </row>
    <row r="285" spans="1:11" ht="25.5">
      <c r="A285" s="3" t="s">
        <v>506</v>
      </c>
      <c r="B285" s="3" t="s">
        <v>4</v>
      </c>
      <c r="C285" s="3" t="s">
        <v>47</v>
      </c>
      <c r="D285" s="3" t="s">
        <v>507</v>
      </c>
      <c r="E285" s="3" t="s">
        <v>508</v>
      </c>
      <c r="F285" s="7">
        <v>1</v>
      </c>
    </row>
    <row r="286" spans="1:11" ht="25.5">
      <c r="A286" s="3" t="s">
        <v>506</v>
      </c>
      <c r="B286" s="3" t="s">
        <v>4</v>
      </c>
      <c r="C286" s="3" t="s">
        <v>47</v>
      </c>
      <c r="D286" s="3" t="s">
        <v>507</v>
      </c>
      <c r="E286" s="3" t="s">
        <v>509</v>
      </c>
      <c r="F286" s="7">
        <v>1</v>
      </c>
    </row>
    <row r="287" spans="1:11">
      <c r="A287" s="3" t="s">
        <v>506</v>
      </c>
      <c r="B287" s="3" t="s">
        <v>4</v>
      </c>
      <c r="C287" s="3" t="s">
        <v>47</v>
      </c>
      <c r="D287" s="3" t="s">
        <v>39</v>
      </c>
      <c r="E287" s="3" t="s">
        <v>510</v>
      </c>
      <c r="F287" s="7">
        <v>1</v>
      </c>
    </row>
    <row r="288" spans="1:11" ht="25.5">
      <c r="A288" s="3" t="s">
        <v>506</v>
      </c>
      <c r="B288" s="3" t="s">
        <v>4</v>
      </c>
      <c r="C288" s="3" t="s">
        <v>47</v>
      </c>
      <c r="D288" s="3" t="s">
        <v>507</v>
      </c>
      <c r="E288" s="3" t="s">
        <v>511</v>
      </c>
      <c r="F288" s="7">
        <v>1</v>
      </c>
    </row>
    <row r="289" spans="1:11" ht="25.5">
      <c r="A289" s="3" t="s">
        <v>506</v>
      </c>
      <c r="B289" s="3" t="s">
        <v>4</v>
      </c>
      <c r="C289" s="3" t="s">
        <v>47</v>
      </c>
      <c r="D289" s="3" t="s">
        <v>507</v>
      </c>
      <c r="E289" s="3" t="s">
        <v>512</v>
      </c>
      <c r="F289" s="7">
        <v>1</v>
      </c>
    </row>
    <row r="290" spans="1:11" ht="38.25">
      <c r="A290" s="3" t="s">
        <v>87</v>
      </c>
      <c r="B290" s="3" t="s">
        <v>4</v>
      </c>
      <c r="C290" s="3" t="s">
        <v>5</v>
      </c>
      <c r="D290" s="3" t="s">
        <v>513</v>
      </c>
      <c r="E290" s="3" t="s">
        <v>514</v>
      </c>
      <c r="F290" s="7">
        <v>51</v>
      </c>
    </row>
    <row r="291" spans="1:11" ht="76.5">
      <c r="A291" s="3" t="s">
        <v>515</v>
      </c>
      <c r="B291" s="3" t="s">
        <v>24</v>
      </c>
      <c r="C291" s="3" t="s">
        <v>9</v>
      </c>
      <c r="D291" s="3" t="s">
        <v>516</v>
      </c>
      <c r="E291" s="6" t="s">
        <v>589</v>
      </c>
    </row>
    <row r="292" spans="1:11" ht="114.75">
      <c r="A292" s="3" t="s">
        <v>515</v>
      </c>
      <c r="B292" s="3" t="s">
        <v>24</v>
      </c>
      <c r="C292" s="3" t="s">
        <v>9</v>
      </c>
      <c r="D292" s="3" t="s">
        <v>517</v>
      </c>
      <c r="E292" s="6" t="s">
        <v>590</v>
      </c>
    </row>
    <row r="293" spans="1:11" ht="51">
      <c r="A293" s="3" t="s">
        <v>515</v>
      </c>
      <c r="B293" s="3" t="s">
        <v>24</v>
      </c>
      <c r="C293" s="3" t="s">
        <v>9</v>
      </c>
      <c r="D293" s="3" t="s">
        <v>518</v>
      </c>
      <c r="E293" s="6" t="s">
        <v>591</v>
      </c>
    </row>
    <row r="294" spans="1:11" ht="89.25">
      <c r="A294" s="3" t="s">
        <v>519</v>
      </c>
      <c r="B294" s="3" t="s">
        <v>24</v>
      </c>
      <c r="C294" s="3" t="s">
        <v>209</v>
      </c>
      <c r="D294" s="3" t="s">
        <v>520</v>
      </c>
      <c r="E294" s="3" t="s">
        <v>521</v>
      </c>
      <c r="F294" s="7">
        <v>31</v>
      </c>
      <c r="G294" s="7"/>
      <c r="H294" s="7"/>
      <c r="I294" s="7"/>
      <c r="J294" s="7"/>
      <c r="K294" s="7">
        <v>0.1</v>
      </c>
    </row>
    <row r="295" spans="1:11" ht="114.75">
      <c r="A295" s="3" t="s">
        <v>515</v>
      </c>
      <c r="B295" s="3" t="s">
        <v>24</v>
      </c>
      <c r="C295" s="3" t="s">
        <v>9</v>
      </c>
      <c r="D295" s="3" t="s">
        <v>522</v>
      </c>
      <c r="E295" s="2" t="s">
        <v>523</v>
      </c>
      <c r="F295" s="7">
        <v>120</v>
      </c>
      <c r="G295" s="7">
        <v>6</v>
      </c>
      <c r="I295" s="7">
        <v>10</v>
      </c>
      <c r="J295" s="7">
        <v>21</v>
      </c>
      <c r="K295" s="7">
        <v>1</v>
      </c>
    </row>
    <row r="296" spans="1:11" ht="127.5">
      <c r="A296" s="3" t="s">
        <v>515</v>
      </c>
      <c r="B296" s="3" t="s">
        <v>24</v>
      </c>
      <c r="C296" s="3" t="s">
        <v>9</v>
      </c>
      <c r="D296" s="3" t="s">
        <v>39</v>
      </c>
      <c r="E296" s="2" t="s">
        <v>524</v>
      </c>
      <c r="F296" s="7">
        <v>120</v>
      </c>
      <c r="I296" s="7">
        <v>10</v>
      </c>
      <c r="J296" s="7">
        <v>14</v>
      </c>
      <c r="K296" s="7">
        <v>1</v>
      </c>
    </row>
    <row r="297" spans="1:11" ht="76.5">
      <c r="A297" s="3" t="s">
        <v>515</v>
      </c>
      <c r="B297" s="3" t="s">
        <v>24</v>
      </c>
      <c r="C297" s="3" t="s">
        <v>9</v>
      </c>
      <c r="D297" s="3" t="s">
        <v>525</v>
      </c>
      <c r="E297" s="6" t="s">
        <v>596</v>
      </c>
      <c r="F297" s="7">
        <v>200</v>
      </c>
      <c r="I297" s="7">
        <v>40</v>
      </c>
      <c r="J297" s="7">
        <v>5</v>
      </c>
    </row>
    <row r="298" spans="1:11" ht="63.75">
      <c r="A298" s="3" t="s">
        <v>526</v>
      </c>
      <c r="B298" s="3" t="s">
        <v>24</v>
      </c>
      <c r="C298" s="3" t="s">
        <v>47</v>
      </c>
      <c r="D298" s="3" t="s">
        <v>96</v>
      </c>
      <c r="E298" s="6" t="s">
        <v>592</v>
      </c>
      <c r="F298" s="7">
        <v>21</v>
      </c>
      <c r="G298" s="7">
        <v>1</v>
      </c>
      <c r="I298" s="7">
        <v>1</v>
      </c>
      <c r="K298" s="7">
        <v>1</v>
      </c>
    </row>
    <row r="299" spans="1:11" ht="25.5">
      <c r="A299" s="3" t="s">
        <v>526</v>
      </c>
      <c r="B299" s="3" t="s">
        <v>24</v>
      </c>
      <c r="C299" s="3" t="s">
        <v>47</v>
      </c>
      <c r="D299" s="3" t="s">
        <v>527</v>
      </c>
      <c r="E299" s="3" t="s">
        <v>528</v>
      </c>
      <c r="F299" s="7">
        <v>8</v>
      </c>
    </row>
    <row r="300" spans="1:11" ht="25.5">
      <c r="A300" s="3" t="s">
        <v>526</v>
      </c>
      <c r="B300" s="3" t="s">
        <v>24</v>
      </c>
      <c r="C300" s="3" t="s">
        <v>47</v>
      </c>
      <c r="D300" s="3" t="s">
        <v>232</v>
      </c>
      <c r="E300" s="3" t="s">
        <v>529</v>
      </c>
      <c r="F300" s="7">
        <v>1</v>
      </c>
    </row>
    <row r="301" spans="1:11" ht="38.25">
      <c r="A301" s="3" t="s">
        <v>526</v>
      </c>
      <c r="B301" s="3" t="s">
        <v>24</v>
      </c>
      <c r="C301" s="3" t="s">
        <v>47</v>
      </c>
      <c r="D301" s="3" t="s">
        <v>384</v>
      </c>
      <c r="E301" s="6" t="s">
        <v>597</v>
      </c>
      <c r="F301" s="7">
        <v>4</v>
      </c>
    </row>
    <row r="302" spans="1:11" ht="25.5">
      <c r="A302" s="3" t="s">
        <v>530</v>
      </c>
      <c r="B302" s="3" t="s">
        <v>24</v>
      </c>
      <c r="C302" s="3" t="s">
        <v>355</v>
      </c>
      <c r="D302" s="3" t="s">
        <v>531</v>
      </c>
      <c r="E302" s="3" t="s">
        <v>532</v>
      </c>
      <c r="F302" s="7">
        <v>10</v>
      </c>
      <c r="I302" s="7">
        <v>4</v>
      </c>
      <c r="K302" s="7">
        <v>1</v>
      </c>
    </row>
    <row r="303" spans="1:11" ht="25.5">
      <c r="A303" s="3" t="s">
        <v>530</v>
      </c>
      <c r="B303" s="3" t="s">
        <v>24</v>
      </c>
      <c r="C303" s="3" t="s">
        <v>355</v>
      </c>
      <c r="D303" s="3" t="s">
        <v>533</v>
      </c>
      <c r="E303" s="3" t="s">
        <v>534</v>
      </c>
      <c r="F303" s="7">
        <v>8</v>
      </c>
    </row>
    <row r="304" spans="1:11" ht="25.5">
      <c r="A304" s="3" t="s">
        <v>530</v>
      </c>
      <c r="B304" s="3" t="s">
        <v>24</v>
      </c>
      <c r="C304" s="3" t="s">
        <v>355</v>
      </c>
      <c r="D304" s="3" t="s">
        <v>533</v>
      </c>
      <c r="E304" s="3" t="s">
        <v>535</v>
      </c>
      <c r="F304" s="7">
        <v>8</v>
      </c>
    </row>
    <row r="305" spans="1:11" ht="127.5">
      <c r="A305" s="3" t="s">
        <v>536</v>
      </c>
      <c r="B305" s="3" t="s">
        <v>24</v>
      </c>
      <c r="C305" s="3" t="s">
        <v>209</v>
      </c>
      <c r="D305" s="3" t="s">
        <v>537</v>
      </c>
      <c r="E305" s="2" t="s">
        <v>538</v>
      </c>
      <c r="F305" s="1">
        <v>50</v>
      </c>
      <c r="I305" s="8">
        <v>7600</v>
      </c>
      <c r="K305" s="1">
        <v>10</v>
      </c>
    </row>
    <row r="306" spans="1:11" ht="25.5">
      <c r="A306" s="3" t="s">
        <v>394</v>
      </c>
      <c r="B306" s="3" t="s">
        <v>59</v>
      </c>
      <c r="C306" s="3" t="s">
        <v>145</v>
      </c>
      <c r="D306" s="3" t="s">
        <v>395</v>
      </c>
      <c r="E306" s="3" t="s">
        <v>539</v>
      </c>
      <c r="F306" s="7">
        <v>39</v>
      </c>
      <c r="I306" s="7">
        <v>15</v>
      </c>
      <c r="K306" s="7">
        <v>0.1</v>
      </c>
    </row>
    <row r="307" spans="1:11" ht="51">
      <c r="A307" s="3" t="s">
        <v>8</v>
      </c>
      <c r="B307" s="3" t="s">
        <v>4</v>
      </c>
      <c r="C307" s="3" t="s">
        <v>9</v>
      </c>
      <c r="D307" s="3" t="s">
        <v>10</v>
      </c>
      <c r="E307" s="6" t="s">
        <v>593</v>
      </c>
      <c r="F307" s="7">
        <v>18</v>
      </c>
    </row>
    <row r="308" spans="1:11" ht="25.5">
      <c r="A308" s="3" t="s">
        <v>8</v>
      </c>
      <c r="B308" s="3" t="s">
        <v>4</v>
      </c>
      <c r="C308" s="3" t="s">
        <v>9</v>
      </c>
      <c r="D308" s="3" t="s">
        <v>14</v>
      </c>
      <c r="E308" s="3" t="s">
        <v>540</v>
      </c>
      <c r="F308" s="7">
        <v>3</v>
      </c>
    </row>
    <row r="309" spans="1:11" ht="25.5">
      <c r="A309" s="3" t="s">
        <v>208</v>
      </c>
      <c r="B309" s="3" t="s">
        <v>24</v>
      </c>
      <c r="C309" s="3" t="s">
        <v>209</v>
      </c>
      <c r="D309" s="3" t="s">
        <v>36</v>
      </c>
      <c r="E309" s="6" t="s">
        <v>594</v>
      </c>
      <c r="K309" s="7">
        <v>0.01</v>
      </c>
    </row>
    <row r="310" spans="1:11" ht="114.75">
      <c r="A310" s="3" t="s">
        <v>208</v>
      </c>
      <c r="B310" s="3" t="s">
        <v>24</v>
      </c>
      <c r="C310" s="3" t="s">
        <v>279</v>
      </c>
      <c r="D310" s="3" t="s">
        <v>215</v>
      </c>
      <c r="E310" s="2" t="s">
        <v>541</v>
      </c>
      <c r="F310" s="7">
        <v>50</v>
      </c>
      <c r="K310" s="7">
        <v>0.5</v>
      </c>
    </row>
    <row r="311" spans="1:11" ht="38.25">
      <c r="A311" s="3" t="s">
        <v>208</v>
      </c>
      <c r="B311" s="3" t="s">
        <v>24</v>
      </c>
      <c r="C311" s="3" t="s">
        <v>209</v>
      </c>
      <c r="D311" s="3" t="s">
        <v>218</v>
      </c>
      <c r="E311" s="2" t="s">
        <v>542</v>
      </c>
      <c r="F311" s="7">
        <v>28</v>
      </c>
      <c r="K311" s="7">
        <v>6</v>
      </c>
    </row>
    <row r="312" spans="1:11" ht="38.25">
      <c r="A312" s="3" t="s">
        <v>159</v>
      </c>
      <c r="B312" s="3" t="s">
        <v>4</v>
      </c>
      <c r="C312" s="3" t="s">
        <v>47</v>
      </c>
      <c r="D312" s="3" t="s">
        <v>160</v>
      </c>
      <c r="E312" s="3" t="s">
        <v>543</v>
      </c>
    </row>
    <row r="313" spans="1:11" ht="63.75">
      <c r="A313" s="3" t="s">
        <v>159</v>
      </c>
      <c r="B313" s="3" t="s">
        <v>4</v>
      </c>
      <c r="C313" s="3" t="s">
        <v>47</v>
      </c>
      <c r="D313" s="3" t="s">
        <v>164</v>
      </c>
      <c r="E313" s="3" t="s">
        <v>544</v>
      </c>
    </row>
    <row r="314" spans="1:11" ht="38.25">
      <c r="A314" s="3" t="s">
        <v>159</v>
      </c>
      <c r="B314" s="3" t="s">
        <v>4</v>
      </c>
      <c r="C314" s="3" t="s">
        <v>47</v>
      </c>
      <c r="D314" s="3" t="s">
        <v>179</v>
      </c>
      <c r="E314" s="3" t="s">
        <v>545</v>
      </c>
    </row>
    <row r="315" spans="1:11">
      <c r="A315" s="3" t="s">
        <v>159</v>
      </c>
      <c r="B315" s="3" t="s">
        <v>4</v>
      </c>
      <c r="C315" s="3" t="s">
        <v>47</v>
      </c>
      <c r="D315" s="3" t="s">
        <v>546</v>
      </c>
      <c r="E315" s="3" t="s">
        <v>547</v>
      </c>
    </row>
    <row r="316" spans="1:11" ht="25.5">
      <c r="A316" s="3" t="s">
        <v>202</v>
      </c>
      <c r="B316" s="3" t="s">
        <v>4</v>
      </c>
      <c r="C316" s="3" t="s">
        <v>139</v>
      </c>
      <c r="D316" s="3" t="s">
        <v>212</v>
      </c>
      <c r="E316" s="3" t="s">
        <v>548</v>
      </c>
      <c r="F316" s="7">
        <v>137</v>
      </c>
    </row>
    <row r="317" spans="1:11" ht="38.25">
      <c r="A317" s="3" t="s">
        <v>202</v>
      </c>
      <c r="B317" s="3" t="s">
        <v>4</v>
      </c>
      <c r="C317" s="3" t="s">
        <v>139</v>
      </c>
      <c r="D317" s="3" t="s">
        <v>346</v>
      </c>
      <c r="E317" s="3" t="s">
        <v>549</v>
      </c>
      <c r="F317" s="7">
        <v>12</v>
      </c>
    </row>
    <row r="318" spans="1:11" ht="25.5">
      <c r="A318" s="3" t="s">
        <v>202</v>
      </c>
      <c r="B318" s="3" t="s">
        <v>4</v>
      </c>
      <c r="C318" s="3" t="s">
        <v>139</v>
      </c>
      <c r="D318" s="3" t="s">
        <v>343</v>
      </c>
      <c r="E318" s="3" t="s">
        <v>550</v>
      </c>
      <c r="F318" s="7">
        <v>4</v>
      </c>
    </row>
    <row r="319" spans="1:11" ht="38.25">
      <c r="A319" s="3" t="s">
        <v>202</v>
      </c>
      <c r="B319" s="3" t="s">
        <v>4</v>
      </c>
      <c r="C319" s="3" t="s">
        <v>139</v>
      </c>
      <c r="D319" s="3" t="s">
        <v>206</v>
      </c>
      <c r="E319" s="3" t="s">
        <v>551</v>
      </c>
      <c r="F319" s="7">
        <v>2</v>
      </c>
      <c r="G319" s="7">
        <v>1</v>
      </c>
    </row>
    <row r="320" spans="1:11" ht="38.25">
      <c r="A320" s="3" t="s">
        <v>202</v>
      </c>
      <c r="B320" s="3" t="s">
        <v>4</v>
      </c>
      <c r="C320" s="3" t="s">
        <v>139</v>
      </c>
      <c r="D320" s="3" t="s">
        <v>203</v>
      </c>
      <c r="E320" s="3" t="s">
        <v>552</v>
      </c>
      <c r="F320" s="7">
        <v>60</v>
      </c>
    </row>
    <row r="321" spans="1:11" ht="38.25">
      <c r="A321" s="3" t="s">
        <v>553</v>
      </c>
      <c r="B321" s="3" t="s">
        <v>24</v>
      </c>
      <c r="C321" s="3" t="s">
        <v>9</v>
      </c>
      <c r="D321" s="3" t="s">
        <v>554</v>
      </c>
      <c r="E321" s="6" t="s">
        <v>595</v>
      </c>
      <c r="F321" s="7">
        <v>1882</v>
      </c>
      <c r="I321" s="7">
        <v>2</v>
      </c>
    </row>
    <row r="322" spans="1:11" ht="25.5">
      <c r="A322" s="3" t="s">
        <v>284</v>
      </c>
      <c r="B322" s="3" t="s">
        <v>24</v>
      </c>
      <c r="C322" s="3" t="s">
        <v>9</v>
      </c>
      <c r="D322" s="3" t="s">
        <v>298</v>
      </c>
      <c r="E322" s="3" t="s">
        <v>555</v>
      </c>
      <c r="F322" s="7">
        <v>1</v>
      </c>
    </row>
    <row r="323" spans="1:11" ht="15.75">
      <c r="A323" s="11" t="s">
        <v>600</v>
      </c>
      <c r="B323" s="1"/>
      <c r="C323" s="1"/>
      <c r="F323" s="10">
        <f>SUBTOTAL(109,Taulukko1[Kulttuuri-historialliset esineet])</f>
        <v>32892</v>
      </c>
      <c r="G323" s="10">
        <f>SUBTOTAL(109,Taulukko1[Taideteokset])</f>
        <v>748</v>
      </c>
      <c r="H323" s="10">
        <f>SUBTOTAL(109,Taulukko1[Luonnont-tieteelliset objektit tai näytteet])</f>
        <v>10</v>
      </c>
      <c r="I323" s="10">
        <f>SUBTOTAL(109,Taulukko1[Valokuvat])</f>
        <v>4055298</v>
      </c>
      <c r="J323" s="10">
        <f>SUBTOTAL(109,Taulukko1[Audio-visuaalinen aineisto])</f>
        <v>443</v>
      </c>
      <c r="K323" s="4">
        <f>SUBTOTAL(109,Taulukko1[Arkisto- ja kirjastoaineistot (hyllymetrit)])</f>
        <v>138.93999999999997</v>
      </c>
    </row>
  </sheetData>
  <pageMargins left="0.75" right="0.75" top="1" bottom="1" header="0.5" footer="0.5"/>
  <pageSetup paperSize="9" orientation="portrait" r:id="rId1"/>
  <headerFooter>
    <oddHeader>&amp;C&amp;A</oddHeader>
    <oddFooter>&amp;CPage &amp;P</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D7" sqref="D7"/>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25.5">
      <c r="A3" s="3" t="s">
        <v>19</v>
      </c>
      <c r="B3" s="3" t="s">
        <v>4</v>
      </c>
      <c r="C3" s="3" t="s">
        <v>20</v>
      </c>
      <c r="D3" s="3" t="s">
        <v>39</v>
      </c>
      <c r="E3" s="2" t="s">
        <v>40</v>
      </c>
      <c r="F3" s="7">
        <v>4</v>
      </c>
    </row>
    <row r="4" spans="1:11" ht="38.25">
      <c r="A4" s="3" t="s">
        <v>42</v>
      </c>
      <c r="B4" s="3" t="s">
        <v>24</v>
      </c>
      <c r="C4" s="3" t="s">
        <v>43</v>
      </c>
      <c r="D4" s="3" t="s">
        <v>44</v>
      </c>
      <c r="E4" s="3" t="s">
        <v>45</v>
      </c>
      <c r="I4" s="7">
        <v>418</v>
      </c>
    </row>
    <row r="5" spans="1:11" ht="25.5">
      <c r="A5" s="3" t="s">
        <v>87</v>
      </c>
      <c r="B5" s="3" t="s">
        <v>4</v>
      </c>
      <c r="C5" s="3" t="s">
        <v>5</v>
      </c>
      <c r="D5" s="3" t="s">
        <v>39</v>
      </c>
      <c r="E5" s="3" t="s">
        <v>101</v>
      </c>
      <c r="G5" s="7">
        <v>2</v>
      </c>
    </row>
    <row r="6" spans="1:11" ht="25.5">
      <c r="A6" s="3" t="s">
        <v>87</v>
      </c>
      <c r="B6" s="3" t="s">
        <v>4</v>
      </c>
      <c r="C6" s="3" t="s">
        <v>5</v>
      </c>
      <c r="D6" s="3" t="s">
        <v>195</v>
      </c>
      <c r="E6" s="6" t="s">
        <v>574</v>
      </c>
      <c r="F6" s="7">
        <v>1</v>
      </c>
    </row>
    <row r="7" spans="1:11" ht="76.5">
      <c r="A7" s="3" t="s">
        <v>202</v>
      </c>
      <c r="B7" s="3" t="s">
        <v>24</v>
      </c>
      <c r="C7" s="3" t="s">
        <v>139</v>
      </c>
      <c r="D7" s="3" t="s">
        <v>203</v>
      </c>
      <c r="E7" s="3" t="s">
        <v>204</v>
      </c>
      <c r="F7" s="7">
        <v>1</v>
      </c>
      <c r="I7" s="7">
        <v>33</v>
      </c>
      <c r="J7" s="7">
        <v>5</v>
      </c>
      <c r="K7" s="7">
        <v>0.1</v>
      </c>
    </row>
    <row r="8" spans="1:11" ht="38.25">
      <c r="A8" s="3" t="s">
        <v>202</v>
      </c>
      <c r="B8" s="3" t="s">
        <v>24</v>
      </c>
      <c r="C8" s="3" t="s">
        <v>139</v>
      </c>
      <c r="D8" s="3" t="s">
        <v>203</v>
      </c>
      <c r="E8" s="3" t="s">
        <v>205</v>
      </c>
      <c r="J8" s="7">
        <v>12</v>
      </c>
    </row>
    <row r="9" spans="1:11" ht="51">
      <c r="A9" s="3" t="s">
        <v>202</v>
      </c>
      <c r="B9" s="3" t="s">
        <v>24</v>
      </c>
      <c r="C9" s="3" t="s">
        <v>139</v>
      </c>
      <c r="D9" s="3" t="s">
        <v>203</v>
      </c>
      <c r="E9" s="3" t="s">
        <v>217</v>
      </c>
      <c r="J9" s="7">
        <v>2</v>
      </c>
      <c r="K9" s="1">
        <v>0.1</v>
      </c>
    </row>
    <row r="10" spans="1:11" ht="38.25">
      <c r="A10" s="3" t="s">
        <v>202</v>
      </c>
      <c r="B10" s="3" t="s">
        <v>24</v>
      </c>
      <c r="C10" s="3" t="s">
        <v>139</v>
      </c>
      <c r="D10" s="3" t="s">
        <v>220</v>
      </c>
      <c r="E10" s="3" t="s">
        <v>221</v>
      </c>
      <c r="K10" s="7">
        <v>1</v>
      </c>
    </row>
    <row r="11" spans="1:11" ht="38.25">
      <c r="A11" s="3" t="s">
        <v>202</v>
      </c>
      <c r="B11" s="3" t="s">
        <v>24</v>
      </c>
      <c r="C11" s="3" t="s">
        <v>139</v>
      </c>
      <c r="D11" s="3" t="s">
        <v>220</v>
      </c>
      <c r="E11" s="3" t="s">
        <v>222</v>
      </c>
      <c r="K11" s="1">
        <v>0.1</v>
      </c>
    </row>
    <row r="12" spans="1:11" ht="38.25">
      <c r="A12" s="3" t="s">
        <v>202</v>
      </c>
      <c r="B12" s="3" t="s">
        <v>24</v>
      </c>
      <c r="C12" s="3" t="s">
        <v>139</v>
      </c>
      <c r="D12" s="3" t="s">
        <v>203</v>
      </c>
      <c r="E12" s="3" t="s">
        <v>223</v>
      </c>
      <c r="J12" s="7">
        <v>21</v>
      </c>
      <c r="K12" s="1">
        <v>0.1</v>
      </c>
    </row>
    <row r="13" spans="1:11" ht="25.5">
      <c r="A13" s="3" t="s">
        <v>238</v>
      </c>
      <c r="B13" s="3" t="s">
        <v>4</v>
      </c>
      <c r="C13" s="3" t="s">
        <v>239</v>
      </c>
      <c r="D13" s="3" t="s">
        <v>240</v>
      </c>
      <c r="E13" s="3" t="s">
        <v>241</v>
      </c>
      <c r="F13" s="7">
        <v>34</v>
      </c>
      <c r="I13" s="7">
        <v>21</v>
      </c>
    </row>
    <row r="14" spans="1:11" ht="25.5">
      <c r="A14" s="3" t="s">
        <v>238</v>
      </c>
      <c r="B14" s="3" t="s">
        <v>4</v>
      </c>
      <c r="C14" s="3" t="s">
        <v>239</v>
      </c>
      <c r="D14" s="3" t="s">
        <v>250</v>
      </c>
      <c r="E14" s="3" t="s">
        <v>251</v>
      </c>
      <c r="F14" s="7">
        <v>13</v>
      </c>
      <c r="I14" s="7">
        <v>21</v>
      </c>
    </row>
    <row r="15" spans="1:11" ht="25.5">
      <c r="A15" s="3" t="s">
        <v>238</v>
      </c>
      <c r="B15" s="3" t="s">
        <v>4</v>
      </c>
      <c r="C15" s="3" t="s">
        <v>239</v>
      </c>
      <c r="D15" s="3" t="s">
        <v>252</v>
      </c>
      <c r="E15" s="3" t="s">
        <v>253</v>
      </c>
      <c r="F15" s="7">
        <v>187</v>
      </c>
    </row>
    <row r="16" spans="1:11" ht="38.25">
      <c r="A16" s="3" t="s">
        <v>202</v>
      </c>
      <c r="B16" s="3" t="s">
        <v>4</v>
      </c>
      <c r="C16" s="3" t="s">
        <v>139</v>
      </c>
      <c r="D16" s="3" t="s">
        <v>220</v>
      </c>
      <c r="E16" s="3" t="s">
        <v>345</v>
      </c>
      <c r="H16" s="7">
        <v>9</v>
      </c>
    </row>
    <row r="17" spans="1:11" ht="114.75">
      <c r="A17" s="3" t="s">
        <v>202</v>
      </c>
      <c r="B17" s="3" t="s">
        <v>4</v>
      </c>
      <c r="C17" s="3" t="s">
        <v>139</v>
      </c>
      <c r="D17" s="3" t="s">
        <v>203</v>
      </c>
      <c r="E17" s="2" t="s">
        <v>353</v>
      </c>
      <c r="F17" s="1">
        <v>280</v>
      </c>
      <c r="I17" s="1">
        <v>2200</v>
      </c>
    </row>
    <row r="18" spans="1:11" ht="25.5">
      <c r="A18" s="3" t="s">
        <v>360</v>
      </c>
      <c r="B18" s="3" t="s">
        <v>24</v>
      </c>
      <c r="C18" s="3" t="s">
        <v>47</v>
      </c>
      <c r="D18" s="3" t="s">
        <v>388</v>
      </c>
      <c r="E18" s="3" t="s">
        <v>389</v>
      </c>
      <c r="I18" s="7">
        <v>13</v>
      </c>
    </row>
    <row r="19" spans="1:11" ht="76.5">
      <c r="A19" s="3" t="s">
        <v>468</v>
      </c>
      <c r="B19" s="3" t="s">
        <v>24</v>
      </c>
      <c r="C19" s="3" t="s">
        <v>47</v>
      </c>
      <c r="D19" s="3" t="s">
        <v>469</v>
      </c>
      <c r="E19" s="3" t="s">
        <v>470</v>
      </c>
      <c r="F19" s="1">
        <v>1018</v>
      </c>
      <c r="I19" s="7">
        <v>468</v>
      </c>
      <c r="J19" s="7">
        <v>5</v>
      </c>
      <c r="K19" s="1">
        <v>1</v>
      </c>
    </row>
    <row r="20" spans="1:11">
      <c r="A20" s="3" t="s">
        <v>506</v>
      </c>
      <c r="B20" s="3" t="s">
        <v>4</v>
      </c>
      <c r="C20" s="3" t="s">
        <v>47</v>
      </c>
      <c r="D20" s="3" t="s">
        <v>39</v>
      </c>
      <c r="E20" s="3" t="s">
        <v>510</v>
      </c>
      <c r="F20" s="7">
        <v>1</v>
      </c>
    </row>
    <row r="21" spans="1:11" ht="127.5">
      <c r="A21" s="3" t="s">
        <v>515</v>
      </c>
      <c r="B21" s="3" t="s">
        <v>24</v>
      </c>
      <c r="C21" s="3" t="s">
        <v>9</v>
      </c>
      <c r="D21" s="3" t="s">
        <v>39</v>
      </c>
      <c r="E21" s="2" t="s">
        <v>524</v>
      </c>
      <c r="F21" s="7">
        <v>120</v>
      </c>
      <c r="I21" s="7">
        <v>10</v>
      </c>
      <c r="J21" s="7">
        <v>14</v>
      </c>
      <c r="K21" s="7">
        <v>1</v>
      </c>
    </row>
    <row r="22" spans="1:11" ht="38.25">
      <c r="A22" s="3" t="s">
        <v>202</v>
      </c>
      <c r="B22" s="3" t="s">
        <v>4</v>
      </c>
      <c r="C22" s="3" t="s">
        <v>139</v>
      </c>
      <c r="D22" s="3" t="s">
        <v>203</v>
      </c>
      <c r="E22" s="3" t="s">
        <v>552</v>
      </c>
      <c r="F22" s="7">
        <v>60</v>
      </c>
    </row>
    <row r="23" spans="1:11" ht="15.75">
      <c r="A23" s="11" t="s">
        <v>600</v>
      </c>
      <c r="F23" s="10">
        <f>SUBTOTAL(109,Taulukko13[Kulttuuri-historialliset esineet])</f>
        <v>1719</v>
      </c>
      <c r="G23" s="10">
        <f>SUBTOTAL(109,Taulukko13[Taideteokset])</f>
        <v>2</v>
      </c>
      <c r="H23" s="10">
        <f>SUBTOTAL(109,Taulukko13[Luonnont-tieteelliset objektit tai näytteet])</f>
        <v>9</v>
      </c>
      <c r="I23" s="10">
        <f>SUBTOTAL(109,Taulukko13[Valokuvat])</f>
        <v>3184</v>
      </c>
      <c r="J23" s="10">
        <f>SUBTOTAL(109,Taulukko13[Audio-visuaalinen aineisto])</f>
        <v>59</v>
      </c>
      <c r="K23" s="4">
        <f>SUBTOTAL(109,Taulukko13[Arkisto- ja kirjastoaineistot (hyllymetrit)])</f>
        <v>3.4000000000000004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workbookViewId="0">
      <selection activeCell="A3" sqref="A3"/>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127.5">
      <c r="A3" s="3" t="s">
        <v>3</v>
      </c>
      <c r="B3" s="3" t="s">
        <v>4</v>
      </c>
      <c r="C3" s="3" t="s">
        <v>5</v>
      </c>
      <c r="D3" s="3" t="s">
        <v>6</v>
      </c>
      <c r="E3" s="2" t="s">
        <v>7</v>
      </c>
      <c r="F3" s="7">
        <v>8</v>
      </c>
      <c r="G3" s="7"/>
      <c r="H3" s="7"/>
      <c r="I3" s="7">
        <v>600</v>
      </c>
      <c r="J3" s="7">
        <v>10</v>
      </c>
      <c r="K3" s="7">
        <v>1</v>
      </c>
    </row>
    <row r="4" spans="1:11" ht="38.25">
      <c r="A4" s="3" t="s">
        <v>19</v>
      </c>
      <c r="B4" s="3" t="s">
        <v>4</v>
      </c>
      <c r="C4" s="3" t="s">
        <v>20</v>
      </c>
      <c r="D4" s="3" t="s">
        <v>21</v>
      </c>
      <c r="E4" s="2" t="s">
        <v>22</v>
      </c>
      <c r="F4" s="7">
        <v>3</v>
      </c>
      <c r="I4" s="7">
        <v>95</v>
      </c>
      <c r="K4" s="7">
        <v>0.2</v>
      </c>
    </row>
    <row r="5" spans="1:11" ht="63.75">
      <c r="A5" s="3" t="s">
        <v>19</v>
      </c>
      <c r="B5" s="3" t="s">
        <v>4</v>
      </c>
      <c r="C5" s="3" t="s">
        <v>20</v>
      </c>
      <c r="D5" s="3" t="s">
        <v>21</v>
      </c>
      <c r="E5" s="2" t="s">
        <v>41</v>
      </c>
      <c r="F5" s="7">
        <v>3</v>
      </c>
      <c r="I5" s="7">
        <v>95</v>
      </c>
      <c r="K5" s="7">
        <v>0.2</v>
      </c>
    </row>
    <row r="6" spans="1:11" ht="89.25">
      <c r="A6" s="3" t="s">
        <v>46</v>
      </c>
      <c r="B6" s="3" t="s">
        <v>24</v>
      </c>
      <c r="C6" s="3" t="s">
        <v>47</v>
      </c>
      <c r="D6" s="3" t="s">
        <v>48</v>
      </c>
      <c r="E6" s="3" t="s">
        <v>49</v>
      </c>
      <c r="F6" s="7">
        <v>116</v>
      </c>
      <c r="I6" s="7">
        <v>312</v>
      </c>
      <c r="K6" s="7">
        <v>1</v>
      </c>
    </row>
    <row r="7" spans="1:11" ht="25.5">
      <c r="A7" s="3" t="s">
        <v>46</v>
      </c>
      <c r="B7" s="3" t="s">
        <v>24</v>
      </c>
      <c r="C7" s="3" t="s">
        <v>47</v>
      </c>
      <c r="D7" s="3" t="s">
        <v>54</v>
      </c>
      <c r="E7" s="3" t="s">
        <v>55</v>
      </c>
      <c r="I7" s="7">
        <v>4</v>
      </c>
    </row>
    <row r="8" spans="1:11" ht="63.75">
      <c r="A8" s="3" t="s">
        <v>46</v>
      </c>
      <c r="B8" s="3" t="s">
        <v>24</v>
      </c>
      <c r="C8" s="3" t="s">
        <v>47</v>
      </c>
      <c r="D8" s="3" t="s">
        <v>56</v>
      </c>
      <c r="E8" s="3" t="s">
        <v>57</v>
      </c>
      <c r="F8" s="7">
        <v>14</v>
      </c>
      <c r="I8" s="7">
        <v>56</v>
      </c>
      <c r="K8" s="7">
        <v>0.5</v>
      </c>
    </row>
    <row r="9" spans="1:11" ht="89.25">
      <c r="A9" s="3" t="s">
        <v>46</v>
      </c>
      <c r="B9" s="3" t="s">
        <v>24</v>
      </c>
      <c r="C9" s="3" t="s">
        <v>47</v>
      </c>
      <c r="D9" s="3" t="s">
        <v>48</v>
      </c>
      <c r="E9" s="3" t="s">
        <v>64</v>
      </c>
      <c r="F9" s="7">
        <v>116</v>
      </c>
      <c r="I9" s="7">
        <v>312</v>
      </c>
      <c r="K9" s="7">
        <v>1</v>
      </c>
    </row>
    <row r="10" spans="1:11" ht="25.5">
      <c r="A10" s="3" t="s">
        <v>46</v>
      </c>
      <c r="B10" s="3" t="s">
        <v>24</v>
      </c>
      <c r="C10" s="3" t="s">
        <v>47</v>
      </c>
      <c r="D10" s="3" t="s">
        <v>54</v>
      </c>
      <c r="E10" s="3" t="s">
        <v>55</v>
      </c>
      <c r="I10" s="7">
        <v>4</v>
      </c>
    </row>
    <row r="11" spans="1:11" ht="63.75">
      <c r="A11" s="3" t="s">
        <v>46</v>
      </c>
      <c r="B11" s="3" t="s">
        <v>24</v>
      </c>
      <c r="C11" s="3" t="s">
        <v>47</v>
      </c>
      <c r="D11" s="3" t="s">
        <v>56</v>
      </c>
      <c r="E11" s="3" t="s">
        <v>57</v>
      </c>
      <c r="F11" s="7">
        <v>14</v>
      </c>
      <c r="I11" s="7">
        <v>56</v>
      </c>
      <c r="K11" s="7">
        <v>0.5</v>
      </c>
    </row>
    <row r="12" spans="1:11" ht="25.5">
      <c r="A12" s="3" t="s">
        <v>87</v>
      </c>
      <c r="B12" s="3" t="s">
        <v>4</v>
      </c>
      <c r="C12" s="3" t="s">
        <v>5</v>
      </c>
      <c r="D12" s="3" t="s">
        <v>95</v>
      </c>
      <c r="E12" s="6" t="s">
        <v>560</v>
      </c>
      <c r="F12" s="7">
        <v>2</v>
      </c>
      <c r="I12" s="7">
        <v>1</v>
      </c>
    </row>
    <row r="13" spans="1:11" ht="216.75">
      <c r="A13" s="3" t="s">
        <v>112</v>
      </c>
      <c r="B13" s="3" t="s">
        <v>4</v>
      </c>
      <c r="C13" s="3" t="s">
        <v>113</v>
      </c>
      <c r="D13" s="3" t="s">
        <v>114</v>
      </c>
      <c r="E13" s="2" t="s">
        <v>115</v>
      </c>
      <c r="F13" s="7">
        <v>60</v>
      </c>
      <c r="G13" s="7"/>
      <c r="H13" s="7"/>
      <c r="I13" s="7">
        <v>167</v>
      </c>
      <c r="J13" s="7"/>
      <c r="K13" s="7"/>
    </row>
    <row r="14" spans="1:11" ht="25.5">
      <c r="A14" s="3" t="s">
        <v>152</v>
      </c>
      <c r="B14" s="3" t="s">
        <v>24</v>
      </c>
      <c r="C14" s="3" t="s">
        <v>47</v>
      </c>
      <c r="D14" s="3" t="s">
        <v>154</v>
      </c>
      <c r="E14" s="3" t="s">
        <v>155</v>
      </c>
      <c r="I14" s="7">
        <v>6</v>
      </c>
    </row>
    <row r="15" spans="1:11" ht="25.5">
      <c r="A15" s="3" t="s">
        <v>152</v>
      </c>
      <c r="B15" s="3" t="s">
        <v>24</v>
      </c>
      <c r="C15" s="3" t="s">
        <v>47</v>
      </c>
      <c r="D15" s="3" t="s">
        <v>156</v>
      </c>
      <c r="E15" s="6" t="s">
        <v>570</v>
      </c>
      <c r="I15" s="7">
        <v>38</v>
      </c>
    </row>
    <row r="16" spans="1:11" ht="76.5">
      <c r="A16" s="3" t="s">
        <v>159</v>
      </c>
      <c r="B16" s="3" t="s">
        <v>4</v>
      </c>
      <c r="C16" s="3" t="s">
        <v>47</v>
      </c>
      <c r="D16" s="3" t="s">
        <v>190</v>
      </c>
      <c r="E16" s="2" t="s">
        <v>191</v>
      </c>
      <c r="F16" s="7">
        <v>14</v>
      </c>
    </row>
    <row r="17" spans="1:11" ht="25.5">
      <c r="A17" s="3" t="s">
        <v>87</v>
      </c>
      <c r="B17" s="3" t="s">
        <v>4</v>
      </c>
      <c r="C17" s="3" t="s">
        <v>5</v>
      </c>
      <c r="D17" s="3" t="s">
        <v>193</v>
      </c>
      <c r="E17" s="3" t="s">
        <v>194</v>
      </c>
      <c r="F17" s="7">
        <v>10</v>
      </c>
      <c r="I17" s="7">
        <v>1</v>
      </c>
    </row>
    <row r="18" spans="1:11" ht="63.75">
      <c r="A18" s="3" t="s">
        <v>202</v>
      </c>
      <c r="B18" s="3" t="s">
        <v>24</v>
      </c>
      <c r="C18" s="3" t="s">
        <v>139</v>
      </c>
      <c r="D18" s="3" t="s">
        <v>212</v>
      </c>
      <c r="E18" s="3" t="s">
        <v>213</v>
      </c>
      <c r="K18" s="7">
        <v>20</v>
      </c>
    </row>
    <row r="19" spans="1:11" ht="153">
      <c r="A19" s="3" t="s">
        <v>231</v>
      </c>
      <c r="B19" s="3" t="s">
        <v>4</v>
      </c>
      <c r="C19" s="3" t="s">
        <v>9</v>
      </c>
      <c r="D19" s="3" t="s">
        <v>232</v>
      </c>
      <c r="E19" s="2" t="s">
        <v>233</v>
      </c>
      <c r="F19" s="7">
        <v>240</v>
      </c>
      <c r="I19" s="7">
        <v>3841</v>
      </c>
      <c r="J19" s="7">
        <v>70</v>
      </c>
      <c r="K19" s="7">
        <v>2</v>
      </c>
    </row>
    <row r="20" spans="1:11" ht="25.5">
      <c r="A20" s="3" t="s">
        <v>244</v>
      </c>
      <c r="B20" s="3" t="s">
        <v>24</v>
      </c>
      <c r="C20" s="3" t="s">
        <v>145</v>
      </c>
      <c r="D20" s="3" t="s">
        <v>245</v>
      </c>
      <c r="E20" s="3" t="s">
        <v>246</v>
      </c>
      <c r="F20" s="7">
        <v>3</v>
      </c>
    </row>
    <row r="21" spans="1:11" ht="25.5">
      <c r="A21" s="3" t="s">
        <v>244</v>
      </c>
      <c r="B21" s="3" t="s">
        <v>24</v>
      </c>
      <c r="C21" s="3" t="s">
        <v>145</v>
      </c>
      <c r="D21" s="3" t="s">
        <v>95</v>
      </c>
      <c r="E21" s="3" t="s">
        <v>247</v>
      </c>
      <c r="F21" s="7">
        <v>1</v>
      </c>
    </row>
    <row r="22" spans="1:11" ht="38.25">
      <c r="A22" s="3" t="s">
        <v>238</v>
      </c>
      <c r="B22" s="3" t="s">
        <v>4</v>
      </c>
      <c r="C22" s="3" t="s">
        <v>239</v>
      </c>
      <c r="D22" s="3" t="s">
        <v>254</v>
      </c>
      <c r="E22" s="3" t="s">
        <v>255</v>
      </c>
      <c r="F22" s="7">
        <v>26</v>
      </c>
    </row>
    <row r="23" spans="1:11" ht="38.25">
      <c r="A23" s="3" t="s">
        <v>284</v>
      </c>
      <c r="B23" s="3" t="s">
        <v>4</v>
      </c>
      <c r="C23" s="3" t="s">
        <v>9</v>
      </c>
      <c r="D23" s="3" t="s">
        <v>285</v>
      </c>
      <c r="E23" s="6" t="s">
        <v>576</v>
      </c>
      <c r="F23" s="7">
        <v>9</v>
      </c>
    </row>
    <row r="24" spans="1:11" ht="127.5">
      <c r="A24" s="3" t="s">
        <v>284</v>
      </c>
      <c r="B24" s="3" t="s">
        <v>4</v>
      </c>
      <c r="C24" s="3" t="s">
        <v>9</v>
      </c>
      <c r="D24" s="3" t="s">
        <v>286</v>
      </c>
      <c r="E24" s="6" t="s">
        <v>577</v>
      </c>
      <c r="F24" s="7">
        <v>142</v>
      </c>
      <c r="I24" s="7">
        <v>410</v>
      </c>
      <c r="J24" s="7">
        <v>4</v>
      </c>
      <c r="K24" s="7">
        <v>0.7</v>
      </c>
    </row>
    <row r="25" spans="1:11" ht="114.75">
      <c r="A25" s="3" t="s">
        <v>284</v>
      </c>
      <c r="B25" s="3" t="s">
        <v>4</v>
      </c>
      <c r="C25" s="3" t="s">
        <v>9</v>
      </c>
      <c r="D25" s="3" t="s">
        <v>287</v>
      </c>
      <c r="E25" s="6" t="s">
        <v>578</v>
      </c>
      <c r="F25" s="7">
        <v>66</v>
      </c>
      <c r="I25" s="7">
        <v>355</v>
      </c>
      <c r="K25" s="7">
        <v>0.3</v>
      </c>
    </row>
    <row r="26" spans="1:11" ht="89.25">
      <c r="A26" s="3" t="s">
        <v>284</v>
      </c>
      <c r="B26" s="3" t="s">
        <v>4</v>
      </c>
      <c r="C26" s="3" t="s">
        <v>9</v>
      </c>
      <c r="D26" s="3" t="s">
        <v>288</v>
      </c>
      <c r="E26" s="6" t="s">
        <v>579</v>
      </c>
      <c r="F26" s="7">
        <v>6</v>
      </c>
      <c r="I26" s="7">
        <v>350</v>
      </c>
      <c r="J26" s="7">
        <v>12</v>
      </c>
      <c r="K26" s="7">
        <v>0.1</v>
      </c>
    </row>
    <row r="27" spans="1:11" ht="51">
      <c r="A27" s="3" t="s">
        <v>284</v>
      </c>
      <c r="B27" s="3" t="s">
        <v>4</v>
      </c>
      <c r="C27" s="3" t="s">
        <v>9</v>
      </c>
      <c r="D27" s="3" t="s">
        <v>289</v>
      </c>
      <c r="E27" s="6" t="s">
        <v>580</v>
      </c>
      <c r="F27" s="7">
        <v>4</v>
      </c>
      <c r="I27" s="7">
        <v>50</v>
      </c>
    </row>
    <row r="28" spans="1:11" ht="38.25">
      <c r="A28" s="3" t="s">
        <v>284</v>
      </c>
      <c r="B28" s="3" t="s">
        <v>4</v>
      </c>
      <c r="C28" s="3" t="s">
        <v>9</v>
      </c>
      <c r="D28" s="3" t="s">
        <v>290</v>
      </c>
      <c r="E28" s="3" t="s">
        <v>291</v>
      </c>
      <c r="F28" s="7">
        <v>52</v>
      </c>
    </row>
    <row r="29" spans="1:11" ht="114.75">
      <c r="A29" s="3" t="s">
        <v>284</v>
      </c>
      <c r="B29" s="3" t="s">
        <v>4</v>
      </c>
      <c r="C29" s="3" t="s">
        <v>9</v>
      </c>
      <c r="D29" s="3" t="s">
        <v>294</v>
      </c>
      <c r="E29" s="2" t="s">
        <v>295</v>
      </c>
      <c r="F29" s="7">
        <v>60</v>
      </c>
      <c r="I29" s="7">
        <v>138</v>
      </c>
      <c r="K29" s="7">
        <v>0.2</v>
      </c>
    </row>
    <row r="30" spans="1:11" ht="63.75">
      <c r="A30" s="3" t="s">
        <v>284</v>
      </c>
      <c r="B30" s="3" t="s">
        <v>4</v>
      </c>
      <c r="C30" s="3" t="s">
        <v>9</v>
      </c>
      <c r="D30" s="3" t="s">
        <v>296</v>
      </c>
      <c r="E30" s="6" t="s">
        <v>581</v>
      </c>
      <c r="F30" s="7">
        <v>60</v>
      </c>
      <c r="I30" s="7">
        <v>40</v>
      </c>
      <c r="K30" s="7">
        <v>4.5</v>
      </c>
    </row>
    <row r="31" spans="1:11" ht="38.25">
      <c r="A31" s="3" t="s">
        <v>284</v>
      </c>
      <c r="B31" s="3" t="s">
        <v>4</v>
      </c>
      <c r="C31" s="3" t="s">
        <v>9</v>
      </c>
      <c r="D31" s="3" t="s">
        <v>297</v>
      </c>
      <c r="E31" s="6" t="s">
        <v>582</v>
      </c>
      <c r="F31" s="7">
        <v>67</v>
      </c>
      <c r="K31" s="7">
        <v>1.2</v>
      </c>
    </row>
    <row r="32" spans="1:11" ht="25.5">
      <c r="A32" s="3" t="s">
        <v>284</v>
      </c>
      <c r="B32" s="3" t="s">
        <v>4</v>
      </c>
      <c r="C32" s="3" t="s">
        <v>9</v>
      </c>
      <c r="D32" s="3" t="s">
        <v>298</v>
      </c>
      <c r="E32" s="3" t="s">
        <v>299</v>
      </c>
      <c r="F32" s="7">
        <v>1</v>
      </c>
      <c r="K32" s="7">
        <v>0.12</v>
      </c>
    </row>
    <row r="33" spans="1:11" ht="25.5">
      <c r="A33" s="3" t="s">
        <v>311</v>
      </c>
      <c r="B33" s="3" t="s">
        <v>59</v>
      </c>
      <c r="C33" s="3" t="s">
        <v>47</v>
      </c>
      <c r="D33" s="3" t="s">
        <v>312</v>
      </c>
      <c r="E33" s="3" t="s">
        <v>313</v>
      </c>
      <c r="F33" s="7"/>
      <c r="G33" s="7"/>
      <c r="H33" s="7"/>
      <c r="I33" s="7">
        <v>182</v>
      </c>
      <c r="J33" s="7"/>
      <c r="K33" s="7">
        <v>0.01</v>
      </c>
    </row>
    <row r="34" spans="1:11" ht="25.5">
      <c r="A34" s="3" t="s">
        <v>311</v>
      </c>
      <c r="B34" s="3" t="s">
        <v>59</v>
      </c>
      <c r="C34" s="3" t="s">
        <v>47</v>
      </c>
      <c r="D34" s="3" t="s">
        <v>312</v>
      </c>
      <c r="E34" s="3" t="s">
        <v>313</v>
      </c>
      <c r="F34" s="7"/>
      <c r="G34" s="7"/>
      <c r="H34" s="7"/>
      <c r="I34" s="7">
        <v>182</v>
      </c>
      <c r="J34" s="7"/>
      <c r="K34" s="7">
        <v>0.01</v>
      </c>
    </row>
    <row r="35" spans="1:11" ht="25.5">
      <c r="A35" s="3" t="s">
        <v>202</v>
      </c>
      <c r="B35" s="3" t="s">
        <v>4</v>
      </c>
      <c r="C35" s="3" t="s">
        <v>139</v>
      </c>
      <c r="D35" s="3" t="s">
        <v>212</v>
      </c>
      <c r="E35" s="3" t="s">
        <v>348</v>
      </c>
      <c r="F35" s="7">
        <v>50</v>
      </c>
    </row>
    <row r="36" spans="1:11" ht="89.25">
      <c r="A36" s="3" t="s">
        <v>350</v>
      </c>
      <c r="B36" s="3" t="s">
        <v>59</v>
      </c>
      <c r="C36" s="3" t="s">
        <v>5</v>
      </c>
      <c r="D36" s="3" t="s">
        <v>351</v>
      </c>
      <c r="E36" s="2" t="s">
        <v>352</v>
      </c>
      <c r="F36" s="7">
        <v>7</v>
      </c>
      <c r="I36" s="7">
        <v>2</v>
      </c>
      <c r="J36" s="7">
        <v>2</v>
      </c>
      <c r="K36" s="1">
        <v>5</v>
      </c>
    </row>
    <row r="37" spans="1:11" ht="51">
      <c r="A37" s="3" t="s">
        <v>350</v>
      </c>
      <c r="B37" s="3" t="s">
        <v>59</v>
      </c>
      <c r="C37" s="3" t="s">
        <v>5</v>
      </c>
      <c r="D37" s="3" t="s">
        <v>357</v>
      </c>
      <c r="E37" s="2" t="s">
        <v>358</v>
      </c>
      <c r="J37" s="7">
        <v>1</v>
      </c>
      <c r="K37" s="8" t="s">
        <v>359</v>
      </c>
    </row>
    <row r="38" spans="1:11" ht="25.5">
      <c r="A38" s="3" t="s">
        <v>152</v>
      </c>
      <c r="B38" s="3" t="s">
        <v>24</v>
      </c>
      <c r="C38" s="3" t="s">
        <v>47</v>
      </c>
      <c r="D38" s="3" t="s">
        <v>154</v>
      </c>
      <c r="E38" s="3" t="s">
        <v>370</v>
      </c>
      <c r="F38" s="7">
        <v>1</v>
      </c>
      <c r="G38" s="7"/>
      <c r="H38" s="7"/>
      <c r="I38" s="7"/>
      <c r="J38" s="7"/>
      <c r="K38" s="7"/>
    </row>
    <row r="39" spans="1:11" ht="25.5">
      <c r="A39" s="3" t="s">
        <v>371</v>
      </c>
      <c r="B39" s="3" t="s">
        <v>24</v>
      </c>
      <c r="C39" s="3" t="s">
        <v>47</v>
      </c>
      <c r="D39" s="3" t="s">
        <v>156</v>
      </c>
      <c r="E39" s="3" t="s">
        <v>372</v>
      </c>
      <c r="F39" s="7">
        <v>2</v>
      </c>
      <c r="G39" s="7"/>
      <c r="H39" s="7"/>
      <c r="I39" s="7"/>
      <c r="J39" s="7"/>
      <c r="K39" s="7"/>
    </row>
    <row r="40" spans="1:11" ht="114.75">
      <c r="A40" s="3" t="s">
        <v>406</v>
      </c>
      <c r="B40" s="3" t="s">
        <v>24</v>
      </c>
      <c r="C40" s="3" t="s">
        <v>47</v>
      </c>
      <c r="D40" s="3" t="s">
        <v>6</v>
      </c>
      <c r="E40" s="2" t="s">
        <v>407</v>
      </c>
      <c r="F40" s="7">
        <v>15</v>
      </c>
      <c r="G40" s="7"/>
      <c r="H40" s="7"/>
      <c r="I40" s="7">
        <v>1000</v>
      </c>
      <c r="J40" s="7"/>
      <c r="K40" s="7">
        <v>1</v>
      </c>
    </row>
    <row r="41" spans="1:11" ht="102">
      <c r="A41" s="3" t="s">
        <v>416</v>
      </c>
      <c r="B41" s="3" t="s">
        <v>24</v>
      </c>
      <c r="C41" s="3" t="s">
        <v>113</v>
      </c>
      <c r="D41" s="3" t="s">
        <v>417</v>
      </c>
      <c r="E41" s="2" t="s">
        <v>418</v>
      </c>
      <c r="F41" s="7">
        <v>46</v>
      </c>
      <c r="I41" s="7">
        <v>158</v>
      </c>
      <c r="K41" s="7">
        <v>0.31</v>
      </c>
    </row>
    <row r="42" spans="1:11" ht="38.25">
      <c r="A42" s="3" t="s">
        <v>433</v>
      </c>
      <c r="B42" s="3" t="s">
        <v>4</v>
      </c>
      <c r="C42" s="3" t="s">
        <v>47</v>
      </c>
      <c r="D42" s="3" t="s">
        <v>439</v>
      </c>
      <c r="E42" s="3" t="s">
        <v>440</v>
      </c>
      <c r="I42" s="7">
        <v>80</v>
      </c>
      <c r="J42" s="1">
        <v>10</v>
      </c>
    </row>
    <row r="43" spans="1:11" ht="25.5">
      <c r="A43" s="3" t="s">
        <v>441</v>
      </c>
      <c r="B43" s="3" t="s">
        <v>4</v>
      </c>
      <c r="C43" s="3" t="s">
        <v>47</v>
      </c>
      <c r="D43" s="3" t="s">
        <v>442</v>
      </c>
      <c r="E43" s="3" t="s">
        <v>443</v>
      </c>
      <c r="F43" s="7">
        <v>8</v>
      </c>
      <c r="G43" s="7"/>
      <c r="H43" s="7"/>
      <c r="I43" s="7"/>
      <c r="J43" s="7"/>
      <c r="K43" s="7"/>
    </row>
    <row r="44" spans="1:11" ht="38.25">
      <c r="A44" s="3" t="s">
        <v>441</v>
      </c>
      <c r="B44" s="3" t="s">
        <v>4</v>
      </c>
      <c r="C44" s="3" t="s">
        <v>47</v>
      </c>
      <c r="D44" s="3" t="s">
        <v>446</v>
      </c>
      <c r="E44" s="6" t="s">
        <v>587</v>
      </c>
      <c r="F44" s="7">
        <v>1</v>
      </c>
      <c r="I44" s="7">
        <v>20</v>
      </c>
    </row>
    <row r="45" spans="1:11" ht="114.75">
      <c r="A45" s="3" t="s">
        <v>460</v>
      </c>
      <c r="B45" s="3" t="s">
        <v>4</v>
      </c>
      <c r="C45" s="3" t="s">
        <v>9</v>
      </c>
      <c r="D45" s="3" t="s">
        <v>465</v>
      </c>
      <c r="E45" s="6" t="s">
        <v>588</v>
      </c>
      <c r="F45" s="7">
        <v>1297</v>
      </c>
      <c r="I45" s="7">
        <v>392</v>
      </c>
      <c r="J45" s="7">
        <v>1</v>
      </c>
      <c r="K45" s="1">
        <v>1</v>
      </c>
    </row>
    <row r="46" spans="1:11" ht="51">
      <c r="A46" s="3" t="s">
        <v>460</v>
      </c>
      <c r="B46" s="3" t="s">
        <v>4</v>
      </c>
      <c r="C46" s="3" t="s">
        <v>9</v>
      </c>
      <c r="D46" s="3" t="s">
        <v>466</v>
      </c>
      <c r="E46" s="2" t="s">
        <v>467</v>
      </c>
      <c r="F46" s="7">
        <v>20</v>
      </c>
      <c r="I46" s="7">
        <v>248</v>
      </c>
      <c r="J46" s="7">
        <v>12</v>
      </c>
      <c r="K46" s="1">
        <v>0.5</v>
      </c>
    </row>
    <row r="47" spans="1:11" ht="25.5">
      <c r="A47" s="3" t="s">
        <v>460</v>
      </c>
      <c r="B47" s="3" t="s">
        <v>4</v>
      </c>
      <c r="C47" s="3" t="s">
        <v>9</v>
      </c>
      <c r="D47" s="3" t="s">
        <v>479</v>
      </c>
      <c r="E47" s="3" t="s">
        <v>480</v>
      </c>
    </row>
    <row r="48" spans="1:11" ht="25.5">
      <c r="A48" s="3" t="s">
        <v>471</v>
      </c>
      <c r="B48" s="3" t="s">
        <v>4</v>
      </c>
      <c r="C48" s="3" t="s">
        <v>47</v>
      </c>
      <c r="D48" s="3" t="s">
        <v>500</v>
      </c>
      <c r="E48" s="3" t="s">
        <v>501</v>
      </c>
      <c r="I48" s="7">
        <v>7</v>
      </c>
    </row>
    <row r="49" spans="1:11" ht="25.5">
      <c r="A49" s="3" t="s">
        <v>526</v>
      </c>
      <c r="B49" s="3" t="s">
        <v>24</v>
      </c>
      <c r="C49" s="3" t="s">
        <v>47</v>
      </c>
      <c r="D49" s="3" t="s">
        <v>527</v>
      </c>
      <c r="E49" s="3" t="s">
        <v>528</v>
      </c>
      <c r="F49" s="7">
        <v>8</v>
      </c>
    </row>
    <row r="50" spans="1:11" ht="25.5">
      <c r="A50" s="3" t="s">
        <v>526</v>
      </c>
      <c r="B50" s="3" t="s">
        <v>24</v>
      </c>
      <c r="C50" s="3" t="s">
        <v>47</v>
      </c>
      <c r="D50" s="3" t="s">
        <v>232</v>
      </c>
      <c r="E50" s="3" t="s">
        <v>529</v>
      </c>
      <c r="F50" s="7">
        <v>1</v>
      </c>
    </row>
    <row r="51" spans="1:11" ht="127.5">
      <c r="A51" s="3" t="s">
        <v>536</v>
      </c>
      <c r="B51" s="3" t="s">
        <v>24</v>
      </c>
      <c r="C51" s="3" t="s">
        <v>209</v>
      </c>
      <c r="D51" s="3" t="s">
        <v>537</v>
      </c>
      <c r="E51" s="2" t="s">
        <v>538</v>
      </c>
      <c r="F51" s="1">
        <v>50</v>
      </c>
      <c r="I51" s="8">
        <v>7600</v>
      </c>
      <c r="K51" s="1">
        <v>10</v>
      </c>
    </row>
    <row r="52" spans="1:11" ht="25.5">
      <c r="A52" s="3" t="s">
        <v>202</v>
      </c>
      <c r="B52" s="3" t="s">
        <v>4</v>
      </c>
      <c r="C52" s="3" t="s">
        <v>139</v>
      </c>
      <c r="D52" s="3" t="s">
        <v>212</v>
      </c>
      <c r="E52" s="3" t="s">
        <v>548</v>
      </c>
      <c r="F52" s="7">
        <v>137</v>
      </c>
    </row>
    <row r="53" spans="1:11" ht="25.5">
      <c r="A53" s="3" t="s">
        <v>284</v>
      </c>
      <c r="B53" s="3" t="s">
        <v>24</v>
      </c>
      <c r="C53" s="3" t="s">
        <v>9</v>
      </c>
      <c r="D53" s="3" t="s">
        <v>298</v>
      </c>
      <c r="E53" s="3" t="s">
        <v>555</v>
      </c>
      <c r="F53" s="7">
        <v>1</v>
      </c>
    </row>
    <row r="54" spans="1:11" ht="15.75">
      <c r="A54" s="11" t="s">
        <v>600</v>
      </c>
      <c r="F54" s="10">
        <f>SUBTOTAL(109,Taulukko14[Kulttuuri-historialliset esineet])</f>
        <v>2741</v>
      </c>
      <c r="G54" s="10">
        <f>SUBTOTAL(109,Taulukko14[Taideteokset])</f>
        <v>0</v>
      </c>
      <c r="H54" s="10">
        <f>SUBTOTAL(109,Taulukko14[Luonnont-tieteelliset objektit tai näytteet])</f>
        <v>0</v>
      </c>
      <c r="I54" s="10">
        <f>SUBTOTAL(109,Taulukko14[Valokuvat])</f>
        <v>16802</v>
      </c>
      <c r="J54" s="10">
        <f>SUBTOTAL(109,Taulukko14[Audio-visuaalinen aineisto])</f>
        <v>122</v>
      </c>
      <c r="K54" s="4">
        <f>SUBTOTAL(109,Taulukko14[Arkisto- ja kirjastoaineistot (hyllymetrit)])</f>
        <v>51.35</v>
      </c>
    </row>
  </sheetData>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3" sqref="A3"/>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191.25">
      <c r="A3" s="3" t="s">
        <v>8</v>
      </c>
      <c r="B3" s="3" t="s">
        <v>4</v>
      </c>
      <c r="C3" s="3" t="s">
        <v>9</v>
      </c>
      <c r="D3" s="3" t="s">
        <v>12</v>
      </c>
      <c r="E3" s="2" t="s">
        <v>13</v>
      </c>
      <c r="F3" s="7">
        <v>25</v>
      </c>
    </row>
    <row r="4" spans="1:11" ht="76.5">
      <c r="A4" s="3" t="s">
        <v>8</v>
      </c>
      <c r="B4" s="3" t="s">
        <v>4</v>
      </c>
      <c r="C4" s="3" t="s">
        <v>9</v>
      </c>
      <c r="D4" s="3" t="s">
        <v>16</v>
      </c>
      <c r="E4" s="6" t="s">
        <v>561</v>
      </c>
      <c r="F4" s="7">
        <v>6</v>
      </c>
    </row>
    <row r="5" spans="1:11" ht="38.25">
      <c r="A5" s="3" t="s">
        <v>23</v>
      </c>
      <c r="B5" s="3" t="s">
        <v>24</v>
      </c>
      <c r="C5" s="3" t="s">
        <v>25</v>
      </c>
      <c r="D5" s="3" t="s">
        <v>26</v>
      </c>
      <c r="E5" s="3" t="s">
        <v>27</v>
      </c>
      <c r="F5" s="7">
        <v>10</v>
      </c>
    </row>
    <row r="6" spans="1:11" ht="25.5">
      <c r="A6" s="3" t="s">
        <v>23</v>
      </c>
      <c r="B6" s="3" t="s">
        <v>24</v>
      </c>
      <c r="C6" s="3" t="s">
        <v>25</v>
      </c>
      <c r="D6" s="3" t="s">
        <v>28</v>
      </c>
      <c r="E6" s="3" t="s">
        <v>29</v>
      </c>
      <c r="F6" s="7">
        <v>6</v>
      </c>
    </row>
    <row r="7" spans="1:11" ht="51">
      <c r="A7" s="3" t="s">
        <v>50</v>
      </c>
      <c r="B7" s="3" t="s">
        <v>24</v>
      </c>
      <c r="C7" s="3" t="s">
        <v>51</v>
      </c>
      <c r="D7" s="3" t="s">
        <v>52</v>
      </c>
      <c r="E7" s="3" t="s">
        <v>53</v>
      </c>
      <c r="F7" s="7">
        <v>10</v>
      </c>
    </row>
    <row r="8" spans="1:11" ht="89.25">
      <c r="A8" s="3" t="s">
        <v>87</v>
      </c>
      <c r="B8" s="3" t="s">
        <v>4</v>
      </c>
      <c r="C8" s="3" t="s">
        <v>5</v>
      </c>
      <c r="D8" s="3" t="s">
        <v>88</v>
      </c>
      <c r="E8" s="6" t="s">
        <v>565</v>
      </c>
      <c r="F8" s="7">
        <v>7</v>
      </c>
    </row>
    <row r="9" spans="1:11" ht="102">
      <c r="A9" s="3" t="s">
        <v>87</v>
      </c>
      <c r="B9" s="3" t="s">
        <v>4</v>
      </c>
      <c r="C9" s="3" t="s">
        <v>5</v>
      </c>
      <c r="D9" s="3" t="s">
        <v>88</v>
      </c>
      <c r="E9" s="6" t="s">
        <v>559</v>
      </c>
      <c r="F9" s="7">
        <v>7</v>
      </c>
    </row>
    <row r="10" spans="1:11">
      <c r="A10" s="3" t="s">
        <v>87</v>
      </c>
      <c r="B10" s="3" t="s">
        <v>4</v>
      </c>
      <c r="C10" s="3" t="s">
        <v>5</v>
      </c>
      <c r="D10" s="3" t="s">
        <v>102</v>
      </c>
      <c r="E10" s="3" t="s">
        <v>103</v>
      </c>
      <c r="F10" s="7">
        <v>10</v>
      </c>
    </row>
    <row r="11" spans="1:11" ht="25.5">
      <c r="A11" s="3" t="s">
        <v>58</v>
      </c>
      <c r="B11" s="3" t="s">
        <v>59</v>
      </c>
      <c r="C11" s="3" t="s">
        <v>60</v>
      </c>
      <c r="D11" s="3" t="s">
        <v>133</v>
      </c>
      <c r="E11" s="6" t="s">
        <v>567</v>
      </c>
      <c r="F11" s="7">
        <v>2</v>
      </c>
    </row>
    <row r="12" spans="1:11" ht="63.75">
      <c r="A12" s="3" t="s">
        <v>152</v>
      </c>
      <c r="B12" s="3" t="s">
        <v>24</v>
      </c>
      <c r="C12" s="3" t="s">
        <v>47</v>
      </c>
      <c r="D12" s="3" t="s">
        <v>153</v>
      </c>
      <c r="E12" s="6" t="s">
        <v>569</v>
      </c>
      <c r="G12" s="7">
        <v>1</v>
      </c>
      <c r="I12" s="7">
        <v>1000</v>
      </c>
    </row>
    <row r="13" spans="1:11" ht="25.5">
      <c r="A13" s="3" t="s">
        <v>159</v>
      </c>
      <c r="B13" s="3" t="s">
        <v>4</v>
      </c>
      <c r="C13" s="3" t="s">
        <v>47</v>
      </c>
      <c r="D13" s="3" t="s">
        <v>164</v>
      </c>
      <c r="E13" s="3" t="s">
        <v>165</v>
      </c>
      <c r="F13" s="7">
        <v>1</v>
      </c>
    </row>
    <row r="14" spans="1:11" ht="25.5">
      <c r="A14" s="3" t="s">
        <v>159</v>
      </c>
      <c r="B14" s="3" t="s">
        <v>4</v>
      </c>
      <c r="C14" s="3" t="s">
        <v>47</v>
      </c>
      <c r="D14" s="3" t="s">
        <v>164</v>
      </c>
      <c r="E14" s="3" t="s">
        <v>166</v>
      </c>
      <c r="F14" s="7">
        <v>1</v>
      </c>
    </row>
    <row r="15" spans="1:11" ht="25.5">
      <c r="A15" s="3" t="s">
        <v>159</v>
      </c>
      <c r="B15" s="3" t="s">
        <v>4</v>
      </c>
      <c r="C15" s="3" t="s">
        <v>47</v>
      </c>
      <c r="D15" s="3" t="s">
        <v>164</v>
      </c>
      <c r="E15" s="3" t="s">
        <v>173</v>
      </c>
      <c r="F15" s="7">
        <v>1</v>
      </c>
    </row>
    <row r="16" spans="1:11" ht="25.5">
      <c r="A16" s="3" t="s">
        <v>159</v>
      </c>
      <c r="B16" s="3" t="s">
        <v>4</v>
      </c>
      <c r="C16" s="3" t="s">
        <v>47</v>
      </c>
      <c r="D16" s="3" t="s">
        <v>164</v>
      </c>
      <c r="E16" s="3" t="s">
        <v>166</v>
      </c>
      <c r="F16" s="7">
        <v>1</v>
      </c>
    </row>
    <row r="17" spans="1:11" ht="25.5">
      <c r="A17" s="3" t="s">
        <v>159</v>
      </c>
      <c r="B17" s="3" t="s">
        <v>4</v>
      </c>
      <c r="C17" s="3" t="s">
        <v>47</v>
      </c>
      <c r="D17" s="3" t="s">
        <v>164</v>
      </c>
      <c r="E17" s="2" t="s">
        <v>178</v>
      </c>
      <c r="F17" s="7">
        <v>5</v>
      </c>
    </row>
    <row r="18" spans="1:11" ht="25.5">
      <c r="A18" s="3" t="s">
        <v>159</v>
      </c>
      <c r="B18" s="3" t="s">
        <v>4</v>
      </c>
      <c r="C18" s="3" t="s">
        <v>47</v>
      </c>
      <c r="D18" s="3" t="s">
        <v>186</v>
      </c>
      <c r="E18" s="3" t="s">
        <v>187</v>
      </c>
      <c r="F18" s="7">
        <v>1</v>
      </c>
    </row>
    <row r="19" spans="1:11" ht="25.5">
      <c r="A19" s="3" t="s">
        <v>159</v>
      </c>
      <c r="B19" s="3" t="s">
        <v>4</v>
      </c>
      <c r="C19" s="3" t="s">
        <v>47</v>
      </c>
      <c r="D19" s="3" t="s">
        <v>186</v>
      </c>
      <c r="E19" s="6" t="s">
        <v>572</v>
      </c>
      <c r="F19" s="7">
        <v>2</v>
      </c>
    </row>
    <row r="20" spans="1:11" ht="25.5">
      <c r="A20" s="3" t="s">
        <v>87</v>
      </c>
      <c r="B20" s="3" t="s">
        <v>4</v>
      </c>
      <c r="C20" s="3" t="s">
        <v>5</v>
      </c>
      <c r="D20" s="3" t="s">
        <v>196</v>
      </c>
      <c r="E20" s="3" t="s">
        <v>197</v>
      </c>
      <c r="F20" s="7">
        <v>6</v>
      </c>
    </row>
    <row r="21" spans="1:11">
      <c r="A21" s="3" t="s">
        <v>87</v>
      </c>
      <c r="B21" s="3" t="s">
        <v>4</v>
      </c>
      <c r="C21" s="3" t="s">
        <v>47</v>
      </c>
      <c r="D21" s="3" t="s">
        <v>102</v>
      </c>
      <c r="E21" s="3" t="s">
        <v>198</v>
      </c>
      <c r="F21" s="7">
        <v>1</v>
      </c>
      <c r="I21" s="7">
        <v>1</v>
      </c>
    </row>
    <row r="22" spans="1:11" ht="51">
      <c r="A22" s="3" t="s">
        <v>87</v>
      </c>
      <c r="B22" s="3" t="s">
        <v>4</v>
      </c>
      <c r="C22" s="3" t="s">
        <v>5</v>
      </c>
      <c r="D22" s="3" t="s">
        <v>102</v>
      </c>
      <c r="E22" s="6" t="s">
        <v>575</v>
      </c>
      <c r="F22" s="7">
        <v>2</v>
      </c>
    </row>
    <row r="23" spans="1:11">
      <c r="A23" s="3" t="s">
        <v>87</v>
      </c>
      <c r="B23" s="3" t="s">
        <v>4</v>
      </c>
      <c r="C23" s="3" t="s">
        <v>43</v>
      </c>
      <c r="D23" s="3" t="s">
        <v>102</v>
      </c>
      <c r="E23" s="3" t="s">
        <v>199</v>
      </c>
      <c r="F23" s="7">
        <v>1</v>
      </c>
    </row>
    <row r="24" spans="1:11">
      <c r="A24" s="3" t="s">
        <v>208</v>
      </c>
      <c r="B24" s="3" t="s">
        <v>4</v>
      </c>
      <c r="C24" s="3" t="s">
        <v>209</v>
      </c>
      <c r="D24" s="3" t="s">
        <v>210</v>
      </c>
      <c r="E24" s="3" t="s">
        <v>211</v>
      </c>
      <c r="F24" s="7">
        <v>226</v>
      </c>
      <c r="K24" s="7">
        <v>0.01</v>
      </c>
    </row>
    <row r="25" spans="1:11" ht="38.25">
      <c r="A25" s="3" t="s">
        <v>275</v>
      </c>
      <c r="B25" s="3" t="s">
        <v>24</v>
      </c>
      <c r="C25" s="3" t="s">
        <v>47</v>
      </c>
      <c r="D25" s="3" t="s">
        <v>276</v>
      </c>
      <c r="E25" s="3" t="s">
        <v>277</v>
      </c>
      <c r="I25" s="7">
        <v>18</v>
      </c>
    </row>
    <row r="26" spans="1:11" ht="76.5">
      <c r="A26" s="3" t="s">
        <v>300</v>
      </c>
      <c r="B26" s="3" t="s">
        <v>24</v>
      </c>
      <c r="C26" s="3" t="s">
        <v>5</v>
      </c>
      <c r="D26" s="3" t="s">
        <v>305</v>
      </c>
      <c r="E26" s="3" t="s">
        <v>306</v>
      </c>
      <c r="I26" s="7">
        <v>17</v>
      </c>
      <c r="K26" s="7">
        <v>0.01</v>
      </c>
    </row>
    <row r="27" spans="1:11" ht="76.5">
      <c r="A27" s="3" t="s">
        <v>300</v>
      </c>
      <c r="B27" s="3" t="s">
        <v>24</v>
      </c>
      <c r="C27" s="3" t="s">
        <v>5</v>
      </c>
      <c r="D27" s="3" t="s">
        <v>305</v>
      </c>
      <c r="E27" s="3" t="s">
        <v>307</v>
      </c>
      <c r="I27" s="7">
        <v>21</v>
      </c>
    </row>
    <row r="28" spans="1:11" ht="25.5">
      <c r="A28" s="3" t="s">
        <v>311</v>
      </c>
      <c r="B28" s="3" t="s">
        <v>59</v>
      </c>
      <c r="C28" s="3" t="s">
        <v>47</v>
      </c>
      <c r="D28" s="3" t="s">
        <v>314</v>
      </c>
      <c r="E28" s="3" t="s">
        <v>315</v>
      </c>
      <c r="F28" s="7">
        <v>1</v>
      </c>
      <c r="G28" s="7"/>
      <c r="H28" s="7"/>
      <c r="I28" s="1">
        <v>26600</v>
      </c>
      <c r="J28" s="7"/>
      <c r="K28" s="7"/>
    </row>
    <row r="29" spans="1:11" ht="25.5">
      <c r="A29" s="3" t="s">
        <v>311</v>
      </c>
      <c r="B29" s="3" t="s">
        <v>59</v>
      </c>
      <c r="C29" s="3" t="s">
        <v>47</v>
      </c>
      <c r="D29" s="3" t="s">
        <v>314</v>
      </c>
      <c r="E29" s="3" t="s">
        <v>315</v>
      </c>
      <c r="F29" s="7">
        <v>1</v>
      </c>
      <c r="G29" s="7"/>
      <c r="H29" s="7"/>
      <c r="I29" s="1">
        <v>26600</v>
      </c>
      <c r="J29" s="7"/>
      <c r="K29" s="7"/>
    </row>
    <row r="30" spans="1:11" ht="89.25">
      <c r="A30" s="3" t="s">
        <v>152</v>
      </c>
      <c r="B30" s="3" t="s">
        <v>24</v>
      </c>
      <c r="C30" s="3" t="s">
        <v>47</v>
      </c>
      <c r="D30" s="3" t="s">
        <v>153</v>
      </c>
      <c r="E30" s="6" t="s">
        <v>583</v>
      </c>
      <c r="F30" s="7">
        <v>159</v>
      </c>
      <c r="G30" s="7"/>
      <c r="H30" s="7"/>
      <c r="I30" s="7"/>
      <c r="J30" s="7"/>
      <c r="K30" s="7"/>
    </row>
    <row r="31" spans="1:11" ht="38.25">
      <c r="A31" s="3" t="s">
        <v>360</v>
      </c>
      <c r="B31" s="3" t="s">
        <v>24</v>
      </c>
      <c r="C31" s="3" t="s">
        <v>47</v>
      </c>
      <c r="D31" s="3" t="s">
        <v>376</v>
      </c>
      <c r="E31" s="3" t="s">
        <v>377</v>
      </c>
      <c r="G31" s="7">
        <v>1</v>
      </c>
    </row>
    <row r="32" spans="1:11" ht="51">
      <c r="A32" s="3" t="s">
        <v>360</v>
      </c>
      <c r="B32" s="3" t="s">
        <v>24</v>
      </c>
      <c r="C32" s="3" t="s">
        <v>47</v>
      </c>
      <c r="D32" s="3" t="s">
        <v>378</v>
      </c>
      <c r="E32" s="3" t="s">
        <v>379</v>
      </c>
      <c r="I32" s="7">
        <v>377</v>
      </c>
    </row>
    <row r="33" spans="1:11" ht="25.5">
      <c r="A33" s="3" t="s">
        <v>360</v>
      </c>
      <c r="B33" s="3" t="s">
        <v>24</v>
      </c>
      <c r="C33" s="3" t="s">
        <v>47</v>
      </c>
      <c r="D33" s="3" t="s">
        <v>376</v>
      </c>
      <c r="E33" s="3" t="s">
        <v>380</v>
      </c>
      <c r="I33" s="1">
        <v>50000</v>
      </c>
    </row>
    <row r="34" spans="1:11" ht="102">
      <c r="A34" s="3" t="s">
        <v>400</v>
      </c>
      <c r="B34" s="3" t="s">
        <v>24</v>
      </c>
      <c r="C34" s="3" t="s">
        <v>47</v>
      </c>
      <c r="D34" s="3" t="s">
        <v>401</v>
      </c>
      <c r="E34" s="3" t="s">
        <v>402</v>
      </c>
      <c r="I34" s="7">
        <v>29</v>
      </c>
      <c r="J34" s="7">
        <v>2</v>
      </c>
    </row>
    <row r="35" spans="1:11" ht="102">
      <c r="A35" s="3" t="s">
        <v>400</v>
      </c>
      <c r="B35" s="3" t="s">
        <v>24</v>
      </c>
      <c r="C35" s="3" t="s">
        <v>47</v>
      </c>
      <c r="D35" s="3" t="s">
        <v>401</v>
      </c>
      <c r="E35" s="3" t="s">
        <v>405</v>
      </c>
      <c r="I35" s="7">
        <v>64</v>
      </c>
      <c r="J35" s="7">
        <v>3</v>
      </c>
      <c r="K35" s="7">
        <v>0.1</v>
      </c>
    </row>
    <row r="36" spans="1:11" ht="127.5">
      <c r="A36" s="3" t="s">
        <v>460</v>
      </c>
      <c r="B36" s="3" t="s">
        <v>4</v>
      </c>
      <c r="C36" s="3" t="s">
        <v>9</v>
      </c>
      <c r="D36" s="3" t="s">
        <v>477</v>
      </c>
      <c r="E36" s="2" t="s">
        <v>478</v>
      </c>
      <c r="F36" s="7">
        <v>1614</v>
      </c>
      <c r="I36" s="7">
        <v>102</v>
      </c>
      <c r="K36" s="1">
        <v>15</v>
      </c>
    </row>
    <row r="37" spans="1:11">
      <c r="A37" s="3" t="s">
        <v>460</v>
      </c>
      <c r="B37" s="3" t="s">
        <v>4</v>
      </c>
      <c r="C37" s="3" t="s">
        <v>9</v>
      </c>
      <c r="D37" s="3" t="s">
        <v>481</v>
      </c>
      <c r="E37" s="3" t="s">
        <v>482</v>
      </c>
      <c r="K37" s="1">
        <v>1</v>
      </c>
    </row>
    <row r="38" spans="1:11" ht="38.25">
      <c r="A38" s="3" t="s">
        <v>87</v>
      </c>
      <c r="B38" s="3" t="s">
        <v>4</v>
      </c>
      <c r="C38" s="3" t="s">
        <v>5</v>
      </c>
      <c r="D38" s="3" t="s">
        <v>513</v>
      </c>
      <c r="E38" s="3" t="s">
        <v>514</v>
      </c>
      <c r="F38" s="7">
        <v>51</v>
      </c>
    </row>
    <row r="39" spans="1:11" ht="114.75">
      <c r="A39" s="3" t="s">
        <v>515</v>
      </c>
      <c r="B39" s="3" t="s">
        <v>24</v>
      </c>
      <c r="C39" s="3" t="s">
        <v>9</v>
      </c>
      <c r="D39" s="3" t="s">
        <v>522</v>
      </c>
      <c r="E39" s="2" t="s">
        <v>523</v>
      </c>
      <c r="F39" s="7">
        <v>120</v>
      </c>
      <c r="G39" s="7">
        <v>6</v>
      </c>
      <c r="I39" s="7">
        <v>10</v>
      </c>
      <c r="J39" s="7">
        <v>21</v>
      </c>
      <c r="K39" s="7">
        <v>1</v>
      </c>
    </row>
    <row r="40" spans="1:11" ht="63.75">
      <c r="A40" s="3" t="s">
        <v>159</v>
      </c>
      <c r="B40" s="3" t="s">
        <v>4</v>
      </c>
      <c r="C40" s="3" t="s">
        <v>47</v>
      </c>
      <c r="D40" s="3" t="s">
        <v>164</v>
      </c>
      <c r="E40" s="3" t="s">
        <v>544</v>
      </c>
    </row>
    <row r="41" spans="1:11" ht="15.75">
      <c r="A41" s="11" t="s">
        <v>600</v>
      </c>
      <c r="F41" s="10">
        <f>SUBTOTAL(109,Taulukko15[Kulttuuri-historialliset esineet])</f>
        <v>2277</v>
      </c>
      <c r="G41" s="10">
        <f>SUBTOTAL(109,Taulukko15[Taideteokset])</f>
        <v>8</v>
      </c>
      <c r="H41" s="10">
        <f>SUBTOTAL(109,Taulukko15[Luonnont-tieteelliset objektit tai näytteet])</f>
        <v>0</v>
      </c>
      <c r="I41" s="10">
        <f>SUBTOTAL(109,Taulukko15[Valokuvat])</f>
        <v>104839</v>
      </c>
      <c r="J41" s="10">
        <f>SUBTOTAL(109,Taulukko15[Audio-visuaalinen aineisto])</f>
        <v>26</v>
      </c>
      <c r="K41" s="4">
        <f>SUBTOTAL(109,Taulukko15[Arkisto- ja kirjastoaineistot (hyllymetrit)])</f>
        <v>17.119999999999997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A2" sqref="A2"/>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89.25">
      <c r="A3" s="3" t="s">
        <v>19</v>
      </c>
      <c r="B3" s="3" t="s">
        <v>4</v>
      </c>
      <c r="C3" s="3" t="s">
        <v>20</v>
      </c>
      <c r="D3" s="3" t="s">
        <v>32</v>
      </c>
      <c r="E3" s="2" t="s">
        <v>33</v>
      </c>
      <c r="F3" s="7">
        <v>6</v>
      </c>
      <c r="I3" s="7">
        <v>34</v>
      </c>
    </row>
    <row r="4" spans="1:11" ht="63.75">
      <c r="A4" s="3" t="s">
        <v>19</v>
      </c>
      <c r="B4" s="3" t="s">
        <v>4</v>
      </c>
      <c r="C4" s="3" t="s">
        <v>20</v>
      </c>
      <c r="D4" s="3" t="s">
        <v>34</v>
      </c>
      <c r="E4" s="2" t="s">
        <v>35</v>
      </c>
      <c r="F4" s="7">
        <v>1</v>
      </c>
      <c r="H4" s="7">
        <v>1</v>
      </c>
      <c r="K4" s="7">
        <v>0.2</v>
      </c>
    </row>
    <row r="5" spans="1:11" ht="38.25">
      <c r="A5" s="3" t="s">
        <v>19</v>
      </c>
      <c r="B5" s="3" t="s">
        <v>4</v>
      </c>
      <c r="C5" s="3" t="s">
        <v>20</v>
      </c>
      <c r="D5" s="3" t="s">
        <v>36</v>
      </c>
      <c r="E5" s="2" t="s">
        <v>37</v>
      </c>
      <c r="F5" s="7">
        <v>1</v>
      </c>
      <c r="I5" s="7">
        <v>31</v>
      </c>
    </row>
    <row r="6" spans="1:11" ht="102">
      <c r="A6" s="3" t="s">
        <v>58</v>
      </c>
      <c r="B6" s="3" t="s">
        <v>59</v>
      </c>
      <c r="C6" s="3" t="s">
        <v>60</v>
      </c>
      <c r="D6" s="3" t="s">
        <v>61</v>
      </c>
      <c r="E6" s="3" t="s">
        <v>62</v>
      </c>
      <c r="F6" s="7">
        <v>17</v>
      </c>
    </row>
    <row r="7" spans="1:11" ht="51">
      <c r="A7" s="3" t="s">
        <v>58</v>
      </c>
      <c r="B7" s="3" t="s">
        <v>59</v>
      </c>
      <c r="C7" s="3" t="s">
        <v>60</v>
      </c>
      <c r="D7" s="3" t="s">
        <v>63</v>
      </c>
      <c r="E7" s="6" t="s">
        <v>563</v>
      </c>
      <c r="F7" s="7">
        <v>36</v>
      </c>
    </row>
    <row r="8" spans="1:11" ht="102">
      <c r="A8" s="3" t="s">
        <v>58</v>
      </c>
      <c r="B8" s="3" t="s">
        <v>59</v>
      </c>
      <c r="C8" s="3" t="s">
        <v>60</v>
      </c>
      <c r="D8" s="3" t="s">
        <v>65</v>
      </c>
      <c r="E8" s="3" t="s">
        <v>66</v>
      </c>
      <c r="F8" s="7">
        <v>15</v>
      </c>
    </row>
    <row r="9" spans="1:11" ht="25.5">
      <c r="A9" s="3" t="s">
        <v>116</v>
      </c>
      <c r="B9" s="3" t="s">
        <v>24</v>
      </c>
      <c r="C9" s="3" t="s">
        <v>20</v>
      </c>
      <c r="D9" s="3" t="s">
        <v>117</v>
      </c>
      <c r="E9" s="3" t="s">
        <v>118</v>
      </c>
      <c r="F9" s="7">
        <v>6</v>
      </c>
    </row>
    <row r="10" spans="1:11" ht="89.25">
      <c r="A10" s="3" t="s">
        <v>116</v>
      </c>
      <c r="B10" s="3" t="s">
        <v>24</v>
      </c>
      <c r="C10" s="3" t="s">
        <v>20</v>
      </c>
      <c r="D10" s="3" t="s">
        <v>119</v>
      </c>
      <c r="E10" s="3" t="s">
        <v>120</v>
      </c>
      <c r="F10" s="1">
        <v>900</v>
      </c>
      <c r="I10" s="1">
        <v>100</v>
      </c>
      <c r="J10" s="1">
        <v>26</v>
      </c>
      <c r="K10" s="8">
        <v>1.5</v>
      </c>
    </row>
    <row r="11" spans="1:11" ht="25.5">
      <c r="A11" s="3" t="s">
        <v>116</v>
      </c>
      <c r="B11" s="3" t="s">
        <v>24</v>
      </c>
      <c r="C11" s="3" t="s">
        <v>20</v>
      </c>
      <c r="D11" s="3" t="s">
        <v>117</v>
      </c>
      <c r="E11" s="3" t="s">
        <v>121</v>
      </c>
      <c r="F11" s="7">
        <v>5</v>
      </c>
    </row>
    <row r="12" spans="1:11" ht="25.5">
      <c r="A12" s="3" t="s">
        <v>116</v>
      </c>
      <c r="B12" s="3" t="s">
        <v>24</v>
      </c>
      <c r="C12" s="3" t="s">
        <v>20</v>
      </c>
      <c r="D12" s="3" t="s">
        <v>122</v>
      </c>
      <c r="E12" s="3" t="s">
        <v>123</v>
      </c>
      <c r="F12" s="7">
        <v>10</v>
      </c>
    </row>
    <row r="13" spans="1:11" ht="25.5">
      <c r="A13" s="3" t="s">
        <v>116</v>
      </c>
      <c r="B13" s="3" t="s">
        <v>24</v>
      </c>
      <c r="C13" s="3" t="s">
        <v>20</v>
      </c>
      <c r="D13" s="3" t="s">
        <v>124</v>
      </c>
      <c r="E13" s="3" t="s">
        <v>125</v>
      </c>
      <c r="F13" s="7">
        <v>3</v>
      </c>
    </row>
    <row r="14" spans="1:11">
      <c r="A14" s="3" t="s">
        <v>126</v>
      </c>
      <c r="B14" s="3" t="s">
        <v>59</v>
      </c>
      <c r="C14" s="3" t="s">
        <v>20</v>
      </c>
      <c r="D14" s="3" t="s">
        <v>127</v>
      </c>
      <c r="E14" s="3" t="s">
        <v>128</v>
      </c>
      <c r="I14" s="7">
        <v>50</v>
      </c>
    </row>
    <row r="15" spans="1:11" ht="25.5">
      <c r="A15" s="3" t="s">
        <v>126</v>
      </c>
      <c r="B15" s="3" t="s">
        <v>59</v>
      </c>
      <c r="C15" s="3" t="s">
        <v>20</v>
      </c>
      <c r="D15" s="3" t="s">
        <v>129</v>
      </c>
      <c r="E15" s="3" t="s">
        <v>130</v>
      </c>
      <c r="F15" s="7">
        <v>2</v>
      </c>
      <c r="I15" s="7">
        <v>40</v>
      </c>
    </row>
    <row r="16" spans="1:11" ht="89.25">
      <c r="A16" s="3" t="s">
        <v>138</v>
      </c>
      <c r="B16" s="3" t="s">
        <v>24</v>
      </c>
      <c r="C16" s="3" t="s">
        <v>139</v>
      </c>
      <c r="D16" s="3" t="s">
        <v>140</v>
      </c>
      <c r="E16" s="6" t="s">
        <v>568</v>
      </c>
      <c r="F16" s="7">
        <v>76</v>
      </c>
    </row>
    <row r="17" spans="1:11" ht="25.5">
      <c r="A17" s="3" t="s">
        <v>208</v>
      </c>
      <c r="B17" s="3" t="s">
        <v>4</v>
      </c>
      <c r="C17" s="3" t="s">
        <v>209</v>
      </c>
      <c r="D17" s="3" t="s">
        <v>32</v>
      </c>
      <c r="E17" s="3" t="s">
        <v>214</v>
      </c>
      <c r="K17" s="7">
        <v>0.01</v>
      </c>
    </row>
    <row r="18" spans="1:11" ht="25.5">
      <c r="A18" s="3" t="s">
        <v>224</v>
      </c>
      <c r="B18" s="3" t="s">
        <v>4</v>
      </c>
      <c r="C18" s="3" t="s">
        <v>139</v>
      </c>
      <c r="D18" s="3" t="s">
        <v>225</v>
      </c>
      <c r="E18" s="2" t="s">
        <v>226</v>
      </c>
      <c r="J18" s="7">
        <v>1</v>
      </c>
    </row>
    <row r="19" spans="1:11" ht="25.5">
      <c r="A19" s="3" t="s">
        <v>224</v>
      </c>
      <c r="B19" s="3" t="s">
        <v>4</v>
      </c>
      <c r="C19" s="3" t="s">
        <v>139</v>
      </c>
      <c r="D19" s="3" t="s">
        <v>227</v>
      </c>
      <c r="E19" s="3" t="s">
        <v>228</v>
      </c>
      <c r="F19" s="1">
        <v>300</v>
      </c>
    </row>
    <row r="20" spans="1:11" ht="102">
      <c r="A20" s="3" t="s">
        <v>242</v>
      </c>
      <c r="B20" s="3" t="s">
        <v>24</v>
      </c>
      <c r="C20" s="3" t="s">
        <v>47</v>
      </c>
      <c r="D20" s="3" t="s">
        <v>61</v>
      </c>
      <c r="E20" s="3" t="s">
        <v>243</v>
      </c>
      <c r="F20" s="7">
        <v>9</v>
      </c>
      <c r="G20" s="7"/>
      <c r="H20" s="7"/>
      <c r="I20" s="7">
        <v>33</v>
      </c>
      <c r="J20" s="7"/>
      <c r="K20" s="7"/>
    </row>
    <row r="21" spans="1:11" ht="25.5">
      <c r="A21" s="3" t="s">
        <v>238</v>
      </c>
      <c r="B21" s="3" t="s">
        <v>4</v>
      </c>
      <c r="C21" s="3" t="s">
        <v>239</v>
      </c>
      <c r="D21" s="3" t="s">
        <v>256</v>
      </c>
      <c r="E21" s="3" t="s">
        <v>257</v>
      </c>
      <c r="I21" s="7">
        <v>117</v>
      </c>
    </row>
    <row r="22" spans="1:11" ht="51">
      <c r="A22" s="3" t="s">
        <v>238</v>
      </c>
      <c r="B22" s="3" t="s">
        <v>4</v>
      </c>
      <c r="C22" s="3" t="s">
        <v>239</v>
      </c>
      <c r="D22" s="3" t="s">
        <v>258</v>
      </c>
      <c r="E22" s="3" t="s">
        <v>259</v>
      </c>
      <c r="F22" s="7">
        <v>10</v>
      </c>
      <c r="I22" s="7">
        <v>294</v>
      </c>
    </row>
    <row r="23" spans="1:11" ht="51">
      <c r="A23" s="3" t="s">
        <v>238</v>
      </c>
      <c r="B23" s="3" t="s">
        <v>4</v>
      </c>
      <c r="C23" s="3" t="s">
        <v>239</v>
      </c>
      <c r="D23" s="3" t="s">
        <v>260</v>
      </c>
      <c r="E23" s="3" t="s">
        <v>261</v>
      </c>
      <c r="F23" s="7">
        <v>5</v>
      </c>
      <c r="I23" s="7">
        <v>13</v>
      </c>
    </row>
    <row r="24" spans="1:11" ht="25.5">
      <c r="A24" s="3" t="s">
        <v>238</v>
      </c>
      <c r="B24" s="3" t="s">
        <v>4</v>
      </c>
      <c r="C24" s="3" t="s">
        <v>239</v>
      </c>
      <c r="D24" s="3" t="s">
        <v>262</v>
      </c>
      <c r="E24" s="3" t="s">
        <v>263</v>
      </c>
      <c r="I24" s="7">
        <v>3</v>
      </c>
    </row>
    <row r="25" spans="1:11" ht="51">
      <c r="A25" s="3" t="s">
        <v>238</v>
      </c>
      <c r="B25" s="3" t="s">
        <v>4</v>
      </c>
      <c r="C25" s="3" t="s">
        <v>239</v>
      </c>
      <c r="D25" s="3" t="s">
        <v>264</v>
      </c>
      <c r="E25" s="3" t="s">
        <v>265</v>
      </c>
      <c r="I25" s="7">
        <v>1055</v>
      </c>
      <c r="J25" s="7">
        <v>6</v>
      </c>
    </row>
    <row r="26" spans="1:11" ht="25.5">
      <c r="A26" s="3" t="s">
        <v>242</v>
      </c>
      <c r="B26" s="3" t="s">
        <v>24</v>
      </c>
      <c r="C26" s="3" t="s">
        <v>47</v>
      </c>
      <c r="D26" s="3" t="s">
        <v>266</v>
      </c>
      <c r="E26" s="3" t="s">
        <v>267</v>
      </c>
      <c r="F26" s="7">
        <v>3</v>
      </c>
      <c r="G26" s="7"/>
      <c r="H26" s="7"/>
      <c r="I26" s="7"/>
      <c r="J26" s="7"/>
      <c r="K26" s="7"/>
    </row>
    <row r="27" spans="1:11" ht="89.25">
      <c r="A27" s="3" t="s">
        <v>272</v>
      </c>
      <c r="B27" s="3" t="s">
        <v>24</v>
      </c>
      <c r="C27" s="3" t="s">
        <v>145</v>
      </c>
      <c r="D27" s="3" t="s">
        <v>273</v>
      </c>
      <c r="E27" s="3" t="s">
        <v>274</v>
      </c>
      <c r="F27" s="7">
        <v>157</v>
      </c>
    </row>
    <row r="28" spans="1:11" ht="25.5">
      <c r="A28" s="3" t="s">
        <v>278</v>
      </c>
      <c r="B28" s="3" t="s">
        <v>24</v>
      </c>
      <c r="C28" s="3" t="s">
        <v>279</v>
      </c>
      <c r="D28" s="3" t="s">
        <v>280</v>
      </c>
      <c r="E28" s="3" t="s">
        <v>281</v>
      </c>
      <c r="I28" s="7">
        <v>250</v>
      </c>
    </row>
    <row r="29" spans="1:11">
      <c r="A29" s="3" t="s">
        <v>284</v>
      </c>
      <c r="B29" s="3" t="s">
        <v>4</v>
      </c>
      <c r="C29" s="3" t="s">
        <v>9</v>
      </c>
      <c r="D29" s="3" t="s">
        <v>292</v>
      </c>
      <c r="E29" s="3" t="s">
        <v>293</v>
      </c>
      <c r="F29" s="7">
        <v>4</v>
      </c>
    </row>
    <row r="30" spans="1:11" ht="25.5">
      <c r="A30" s="3" t="s">
        <v>308</v>
      </c>
      <c r="B30" s="3" t="s">
        <v>4</v>
      </c>
      <c r="C30" s="3" t="s">
        <v>113</v>
      </c>
      <c r="D30" s="3" t="s">
        <v>309</v>
      </c>
      <c r="E30" s="3" t="s">
        <v>310</v>
      </c>
      <c r="F30" s="7">
        <v>3</v>
      </c>
      <c r="I30" s="7">
        <v>250</v>
      </c>
    </row>
    <row r="31" spans="1:11" ht="25.5">
      <c r="A31" s="3" t="s">
        <v>311</v>
      </c>
      <c r="B31" s="3" t="s">
        <v>59</v>
      </c>
      <c r="C31" s="3" t="s">
        <v>47</v>
      </c>
      <c r="D31" s="3" t="s">
        <v>318</v>
      </c>
      <c r="E31" s="3" t="s">
        <v>319</v>
      </c>
      <c r="F31" s="7">
        <v>40</v>
      </c>
      <c r="G31" s="7"/>
      <c r="H31" s="7"/>
      <c r="I31" s="7"/>
      <c r="J31" s="7"/>
      <c r="K31" s="1">
        <v>0.1</v>
      </c>
    </row>
    <row r="32" spans="1:11">
      <c r="A32" s="3" t="s">
        <v>311</v>
      </c>
      <c r="B32" s="3" t="s">
        <v>59</v>
      </c>
      <c r="C32" s="3" t="s">
        <v>47</v>
      </c>
      <c r="D32" s="3" t="s">
        <v>320</v>
      </c>
      <c r="E32" s="3" t="s">
        <v>321</v>
      </c>
      <c r="F32" s="7">
        <v>16</v>
      </c>
      <c r="G32" s="7"/>
      <c r="H32" s="7"/>
      <c r="I32" s="1">
        <v>1770</v>
      </c>
      <c r="J32" s="7"/>
      <c r="K32" s="7">
        <v>0.1</v>
      </c>
    </row>
    <row r="33" spans="1:11" ht="38.25">
      <c r="A33" s="3" t="s">
        <v>311</v>
      </c>
      <c r="B33" s="3" t="s">
        <v>59</v>
      </c>
      <c r="C33" s="3" t="s">
        <v>47</v>
      </c>
      <c r="D33" s="3" t="s">
        <v>322</v>
      </c>
      <c r="E33" s="3" t="s">
        <v>323</v>
      </c>
      <c r="F33" s="7">
        <v>92</v>
      </c>
      <c r="G33" s="7"/>
      <c r="H33" s="7"/>
      <c r="I33" s="7"/>
      <c r="J33" s="7"/>
      <c r="K33" s="7">
        <v>0.1</v>
      </c>
    </row>
    <row r="34" spans="1:11" ht="25.5">
      <c r="A34" s="3" t="s">
        <v>311</v>
      </c>
      <c r="B34" s="3" t="s">
        <v>59</v>
      </c>
      <c r="C34" s="3" t="s">
        <v>47</v>
      </c>
      <c r="D34" s="3" t="s">
        <v>324</v>
      </c>
      <c r="E34" s="3" t="s">
        <v>325</v>
      </c>
      <c r="F34" s="7">
        <v>16</v>
      </c>
      <c r="G34" s="7"/>
      <c r="H34" s="7"/>
      <c r="I34" s="7">
        <v>106</v>
      </c>
      <c r="J34" s="7"/>
      <c r="K34" s="7"/>
    </row>
    <row r="35" spans="1:11" ht="25.5">
      <c r="A35" s="3" t="s">
        <v>311</v>
      </c>
      <c r="B35" s="3" t="s">
        <v>59</v>
      </c>
      <c r="C35" s="3" t="s">
        <v>47</v>
      </c>
      <c r="D35" s="3" t="s">
        <v>318</v>
      </c>
      <c r="E35" s="3" t="s">
        <v>319</v>
      </c>
      <c r="F35" s="7">
        <v>40</v>
      </c>
      <c r="G35" s="7"/>
      <c r="H35" s="7"/>
      <c r="I35" s="7"/>
      <c r="J35" s="7"/>
      <c r="K35" s="7">
        <v>0.1</v>
      </c>
    </row>
    <row r="36" spans="1:11">
      <c r="A36" s="3" t="s">
        <v>311</v>
      </c>
      <c r="B36" s="3" t="s">
        <v>59</v>
      </c>
      <c r="C36" s="3" t="s">
        <v>47</v>
      </c>
      <c r="D36" s="3" t="s">
        <v>320</v>
      </c>
      <c r="E36" s="3" t="s">
        <v>321</v>
      </c>
      <c r="F36" s="7">
        <v>16</v>
      </c>
      <c r="G36" s="7">
        <v>9</v>
      </c>
      <c r="H36" s="7"/>
      <c r="I36" s="1">
        <v>1770</v>
      </c>
      <c r="J36" s="7"/>
      <c r="K36" s="7">
        <v>0.1</v>
      </c>
    </row>
    <row r="37" spans="1:11" ht="25.5">
      <c r="A37" s="3" t="s">
        <v>311</v>
      </c>
      <c r="B37" s="3" t="s">
        <v>59</v>
      </c>
      <c r="C37" s="3" t="s">
        <v>47</v>
      </c>
      <c r="D37" s="3" t="s">
        <v>316</v>
      </c>
      <c r="E37" s="3" t="s">
        <v>317</v>
      </c>
      <c r="F37" s="7">
        <v>127</v>
      </c>
      <c r="G37" s="7"/>
      <c r="H37" s="7"/>
      <c r="I37" s="7">
        <v>75</v>
      </c>
      <c r="J37" s="7"/>
      <c r="K37" s="7"/>
    </row>
    <row r="38" spans="1:11" ht="25.5">
      <c r="A38" s="3" t="s">
        <v>311</v>
      </c>
      <c r="B38" s="3" t="s">
        <v>59</v>
      </c>
      <c r="C38" s="3" t="s">
        <v>47</v>
      </c>
      <c r="D38" s="3" t="s">
        <v>316</v>
      </c>
      <c r="E38" s="3" t="s">
        <v>317</v>
      </c>
      <c r="F38" s="7">
        <v>127</v>
      </c>
      <c r="G38" s="7"/>
      <c r="H38" s="7"/>
      <c r="I38" s="7">
        <v>75</v>
      </c>
      <c r="J38" s="7"/>
      <c r="K38" s="7"/>
    </row>
    <row r="39" spans="1:11" ht="63.75">
      <c r="A39" s="3" t="s">
        <v>334</v>
      </c>
      <c r="B39" s="3" t="s">
        <v>24</v>
      </c>
      <c r="C39" s="3" t="s">
        <v>279</v>
      </c>
      <c r="D39" s="3" t="s">
        <v>335</v>
      </c>
      <c r="E39" s="2" t="s">
        <v>336</v>
      </c>
      <c r="F39" s="7">
        <v>7</v>
      </c>
      <c r="I39" s="7">
        <v>698</v>
      </c>
      <c r="K39" s="7">
        <v>0.2</v>
      </c>
    </row>
    <row r="40" spans="1:11" ht="76.5">
      <c r="A40" s="3" t="s">
        <v>202</v>
      </c>
      <c r="B40" s="3" t="s">
        <v>4</v>
      </c>
      <c r="C40" s="3" t="s">
        <v>139</v>
      </c>
      <c r="D40" s="3" t="s">
        <v>343</v>
      </c>
      <c r="E40" s="3" t="s">
        <v>344</v>
      </c>
      <c r="F40" s="7">
        <v>10</v>
      </c>
    </row>
    <row r="41" spans="1:11" ht="38.25">
      <c r="A41" s="3" t="s">
        <v>202</v>
      </c>
      <c r="B41" s="3" t="s">
        <v>4</v>
      </c>
      <c r="C41" s="3" t="s">
        <v>139</v>
      </c>
      <c r="D41" s="3" t="s">
        <v>346</v>
      </c>
      <c r="E41" s="3" t="s">
        <v>347</v>
      </c>
      <c r="F41" s="7">
        <v>19</v>
      </c>
    </row>
    <row r="42" spans="1:11" ht="38.25">
      <c r="A42" s="3" t="s">
        <v>354</v>
      </c>
      <c r="B42" s="3" t="s">
        <v>4</v>
      </c>
      <c r="C42" s="3" t="s">
        <v>355</v>
      </c>
      <c r="D42" s="3" t="s">
        <v>356</v>
      </c>
      <c r="E42" s="6" t="s">
        <v>599</v>
      </c>
      <c r="F42" s="7">
        <v>40</v>
      </c>
      <c r="I42" s="7">
        <v>1085</v>
      </c>
    </row>
    <row r="43" spans="1:11" ht="38.25">
      <c r="A43" s="3" t="s">
        <v>360</v>
      </c>
      <c r="B43" s="3" t="s">
        <v>24</v>
      </c>
      <c r="C43" s="3" t="s">
        <v>47</v>
      </c>
      <c r="D43" s="3" t="s">
        <v>374</v>
      </c>
      <c r="E43" s="3" t="s">
        <v>375</v>
      </c>
      <c r="I43" s="7">
        <v>500</v>
      </c>
    </row>
    <row r="44" spans="1:11" ht="25.5">
      <c r="A44" s="3" t="s">
        <v>360</v>
      </c>
      <c r="B44" s="3" t="s">
        <v>24</v>
      </c>
      <c r="C44" s="3" t="s">
        <v>47</v>
      </c>
      <c r="D44" s="3" t="s">
        <v>386</v>
      </c>
      <c r="E44" s="3" t="s">
        <v>387</v>
      </c>
      <c r="I44" s="7">
        <v>52</v>
      </c>
    </row>
    <row r="45" spans="1:11" ht="25.5">
      <c r="A45" s="3" t="s">
        <v>360</v>
      </c>
      <c r="B45" s="3" t="s">
        <v>24</v>
      </c>
      <c r="C45" s="3" t="s">
        <v>47</v>
      </c>
      <c r="D45" s="3" t="s">
        <v>390</v>
      </c>
      <c r="E45" s="3" t="s">
        <v>391</v>
      </c>
      <c r="I45" s="7">
        <v>37</v>
      </c>
    </row>
    <row r="46" spans="1:11" ht="63.75">
      <c r="A46" s="3" t="s">
        <v>394</v>
      </c>
      <c r="B46" s="3" t="s">
        <v>59</v>
      </c>
      <c r="C46" s="3" t="s">
        <v>145</v>
      </c>
      <c r="D46" s="3" t="s">
        <v>395</v>
      </c>
      <c r="E46" s="3" t="s">
        <v>396</v>
      </c>
      <c r="F46" s="7">
        <v>64</v>
      </c>
      <c r="I46" s="1">
        <v>100</v>
      </c>
      <c r="J46" s="7">
        <v>12</v>
      </c>
      <c r="K46" s="7">
        <v>1</v>
      </c>
    </row>
    <row r="47" spans="1:11" ht="76.5">
      <c r="A47" s="3" t="s">
        <v>406</v>
      </c>
      <c r="B47" s="3" t="s">
        <v>24</v>
      </c>
      <c r="C47" s="3" t="s">
        <v>47</v>
      </c>
      <c r="D47" s="3" t="s">
        <v>408</v>
      </c>
      <c r="E47" s="6" t="s">
        <v>584</v>
      </c>
      <c r="F47" s="7">
        <v>1</v>
      </c>
      <c r="G47" s="7"/>
      <c r="H47" s="7"/>
      <c r="I47" s="7">
        <v>86</v>
      </c>
      <c r="J47" s="7"/>
      <c r="K47" s="7">
        <v>2</v>
      </c>
    </row>
    <row r="48" spans="1:11" ht="102">
      <c r="A48" s="3" t="s">
        <v>400</v>
      </c>
      <c r="B48" s="3" t="s">
        <v>24</v>
      </c>
      <c r="C48" s="3" t="s">
        <v>47</v>
      </c>
      <c r="D48" s="3" t="s">
        <v>414</v>
      </c>
      <c r="E48" s="3" t="s">
        <v>415</v>
      </c>
      <c r="F48" s="7">
        <v>10</v>
      </c>
      <c r="I48" s="7">
        <v>78</v>
      </c>
      <c r="J48" s="7">
        <v>5</v>
      </c>
    </row>
    <row r="49" spans="1:11" ht="178.5">
      <c r="A49" s="3" t="s">
        <v>427</v>
      </c>
      <c r="B49" s="3" t="s">
        <v>4</v>
      </c>
      <c r="C49" s="3" t="s">
        <v>145</v>
      </c>
      <c r="D49" s="3" t="s">
        <v>34</v>
      </c>
      <c r="E49" s="2" t="s">
        <v>428</v>
      </c>
      <c r="F49" s="7">
        <v>175</v>
      </c>
      <c r="G49" s="7">
        <v>8</v>
      </c>
      <c r="H49" s="7"/>
      <c r="I49" s="7">
        <v>2502</v>
      </c>
      <c r="J49" s="7">
        <v>9</v>
      </c>
      <c r="K49" s="7">
        <v>5.2</v>
      </c>
    </row>
    <row r="50" spans="1:11" ht="38.25">
      <c r="A50" s="3" t="s">
        <v>427</v>
      </c>
      <c r="B50" s="3" t="s">
        <v>4</v>
      </c>
      <c r="C50" s="3" t="s">
        <v>145</v>
      </c>
      <c r="D50" s="3" t="s">
        <v>32</v>
      </c>
      <c r="E50" s="2" t="s">
        <v>429</v>
      </c>
      <c r="F50" s="7"/>
      <c r="G50" s="7"/>
      <c r="H50" s="7"/>
      <c r="I50" s="7"/>
      <c r="J50" s="7"/>
      <c r="K50" s="7">
        <v>1.1000000000000001</v>
      </c>
    </row>
    <row r="51" spans="1:11" ht="76.5">
      <c r="A51" s="3" t="s">
        <v>433</v>
      </c>
      <c r="B51" s="3" t="s">
        <v>4</v>
      </c>
      <c r="C51" s="3" t="s">
        <v>47</v>
      </c>
      <c r="D51" s="3" t="s">
        <v>434</v>
      </c>
      <c r="E51" s="2" t="s">
        <v>435</v>
      </c>
      <c r="F51" s="7">
        <v>8</v>
      </c>
      <c r="K51" s="7">
        <v>0.1</v>
      </c>
    </row>
    <row r="52" spans="1:11" ht="114.75">
      <c r="A52" s="3" t="s">
        <v>441</v>
      </c>
      <c r="B52" s="3" t="s">
        <v>4</v>
      </c>
      <c r="C52" s="3" t="s">
        <v>47</v>
      </c>
      <c r="D52" s="3" t="s">
        <v>449</v>
      </c>
      <c r="E52" s="2" t="s">
        <v>450</v>
      </c>
      <c r="K52" s="7">
        <v>0.5</v>
      </c>
    </row>
    <row r="53" spans="1:11" ht="114.75">
      <c r="A53" s="3" t="s">
        <v>441</v>
      </c>
      <c r="B53" s="3" t="s">
        <v>4</v>
      </c>
      <c r="C53" s="3" t="s">
        <v>47</v>
      </c>
      <c r="D53" s="3" t="s">
        <v>129</v>
      </c>
      <c r="E53" s="2" t="s">
        <v>451</v>
      </c>
      <c r="F53" s="7">
        <v>12</v>
      </c>
      <c r="I53" s="7">
        <v>88</v>
      </c>
      <c r="K53" s="7">
        <v>0.5</v>
      </c>
    </row>
    <row r="54" spans="1:11" ht="25.5">
      <c r="A54" s="3" t="s">
        <v>441</v>
      </c>
      <c r="B54" s="3" t="s">
        <v>4</v>
      </c>
      <c r="C54" s="3" t="s">
        <v>47</v>
      </c>
      <c r="D54" s="3" t="s">
        <v>452</v>
      </c>
      <c r="E54" s="3" t="s">
        <v>453</v>
      </c>
      <c r="F54" s="7">
        <v>2</v>
      </c>
    </row>
    <row r="55" spans="1:11" ht="25.5">
      <c r="A55" s="3" t="s">
        <v>460</v>
      </c>
      <c r="B55" s="3" t="s">
        <v>4</v>
      </c>
      <c r="C55" s="3" t="s">
        <v>9</v>
      </c>
      <c r="D55" s="3" t="s">
        <v>463</v>
      </c>
      <c r="E55" s="3" t="s">
        <v>464</v>
      </c>
      <c r="F55" s="7">
        <v>1</v>
      </c>
    </row>
    <row r="56" spans="1:11">
      <c r="A56" s="3" t="s">
        <v>471</v>
      </c>
      <c r="B56" s="3" t="s">
        <v>4</v>
      </c>
      <c r="C56" s="3" t="s">
        <v>47</v>
      </c>
      <c r="D56" s="3" t="s">
        <v>473</v>
      </c>
      <c r="E56" s="3" t="s">
        <v>474</v>
      </c>
      <c r="I56" s="7">
        <v>26</v>
      </c>
    </row>
    <row r="57" spans="1:11" ht="51">
      <c r="A57" s="3" t="s">
        <v>468</v>
      </c>
      <c r="B57" s="3" t="s">
        <v>24</v>
      </c>
      <c r="C57" s="3" t="s">
        <v>47</v>
      </c>
      <c r="D57" s="3" t="s">
        <v>475</v>
      </c>
      <c r="E57" s="3" t="s">
        <v>476</v>
      </c>
      <c r="F57" s="7">
        <v>43</v>
      </c>
      <c r="I57" s="7">
        <v>150</v>
      </c>
    </row>
    <row r="58" spans="1:11" ht="102">
      <c r="A58" s="3" t="s">
        <v>460</v>
      </c>
      <c r="B58" s="3" t="s">
        <v>4</v>
      </c>
      <c r="C58" s="3" t="s">
        <v>9</v>
      </c>
      <c r="D58" s="3" t="s">
        <v>483</v>
      </c>
      <c r="E58" s="2" t="s">
        <v>484</v>
      </c>
      <c r="F58" s="7">
        <v>30</v>
      </c>
      <c r="I58" s="7">
        <v>446</v>
      </c>
      <c r="J58" s="7">
        <v>1</v>
      </c>
    </row>
    <row r="59" spans="1:11" ht="25.5">
      <c r="A59" s="3" t="s">
        <v>460</v>
      </c>
      <c r="B59" s="3" t="s">
        <v>4</v>
      </c>
      <c r="C59" s="3" t="s">
        <v>9</v>
      </c>
      <c r="D59" s="3" t="s">
        <v>463</v>
      </c>
      <c r="E59" s="3" t="s">
        <v>485</v>
      </c>
      <c r="F59" s="7">
        <v>1</v>
      </c>
    </row>
    <row r="60" spans="1:11" ht="38.25">
      <c r="A60" s="3" t="s">
        <v>460</v>
      </c>
      <c r="B60" s="3" t="s">
        <v>4</v>
      </c>
      <c r="C60" s="3" t="s">
        <v>9</v>
      </c>
      <c r="D60" s="3" t="s">
        <v>486</v>
      </c>
      <c r="E60" s="3" t="s">
        <v>487</v>
      </c>
      <c r="I60" s="7">
        <v>84</v>
      </c>
      <c r="J60" s="7">
        <v>4</v>
      </c>
    </row>
    <row r="61" spans="1:11" ht="25.5">
      <c r="A61" s="3" t="s">
        <v>471</v>
      </c>
      <c r="B61" s="3" t="s">
        <v>4</v>
      </c>
      <c r="C61" s="3" t="s">
        <v>47</v>
      </c>
      <c r="D61" s="3" t="s">
        <v>473</v>
      </c>
      <c r="E61" s="2" t="s">
        <v>502</v>
      </c>
      <c r="I61" s="7">
        <v>29</v>
      </c>
    </row>
    <row r="62" spans="1:11" ht="25.5">
      <c r="A62" s="3" t="s">
        <v>471</v>
      </c>
      <c r="B62" s="3" t="s">
        <v>4</v>
      </c>
      <c r="C62" s="3" t="s">
        <v>47</v>
      </c>
      <c r="D62" s="3" t="s">
        <v>503</v>
      </c>
      <c r="E62" s="3" t="s">
        <v>504</v>
      </c>
      <c r="K62" s="8" t="s">
        <v>505</v>
      </c>
    </row>
    <row r="63" spans="1:11" ht="25.5">
      <c r="A63" s="3" t="s">
        <v>506</v>
      </c>
      <c r="B63" s="3" t="s">
        <v>4</v>
      </c>
      <c r="C63" s="3" t="s">
        <v>47</v>
      </c>
      <c r="D63" s="3" t="s">
        <v>507</v>
      </c>
      <c r="E63" s="3" t="s">
        <v>508</v>
      </c>
      <c r="F63" s="7">
        <v>1</v>
      </c>
    </row>
    <row r="64" spans="1:11" ht="25.5">
      <c r="A64" s="3" t="s">
        <v>506</v>
      </c>
      <c r="B64" s="3" t="s">
        <v>4</v>
      </c>
      <c r="C64" s="3" t="s">
        <v>47</v>
      </c>
      <c r="D64" s="3" t="s">
        <v>507</v>
      </c>
      <c r="E64" s="3" t="s">
        <v>509</v>
      </c>
      <c r="F64" s="7">
        <v>1</v>
      </c>
    </row>
    <row r="65" spans="1:11" ht="25.5">
      <c r="A65" s="3" t="s">
        <v>506</v>
      </c>
      <c r="B65" s="3" t="s">
        <v>4</v>
      </c>
      <c r="C65" s="3" t="s">
        <v>47</v>
      </c>
      <c r="D65" s="3" t="s">
        <v>507</v>
      </c>
      <c r="E65" s="3" t="s">
        <v>511</v>
      </c>
      <c r="F65" s="7">
        <v>1</v>
      </c>
    </row>
    <row r="66" spans="1:11" ht="25.5">
      <c r="A66" s="3" t="s">
        <v>506</v>
      </c>
      <c r="B66" s="3" t="s">
        <v>4</v>
      </c>
      <c r="C66" s="3" t="s">
        <v>47</v>
      </c>
      <c r="D66" s="3" t="s">
        <v>507</v>
      </c>
      <c r="E66" s="3" t="s">
        <v>512</v>
      </c>
      <c r="F66" s="7">
        <v>1</v>
      </c>
    </row>
    <row r="67" spans="1:11" ht="76.5">
      <c r="A67" s="3" t="s">
        <v>515</v>
      </c>
      <c r="B67" s="3" t="s">
        <v>24</v>
      </c>
      <c r="C67" s="3" t="s">
        <v>9</v>
      </c>
      <c r="D67" s="3" t="s">
        <v>516</v>
      </c>
      <c r="E67" s="6" t="s">
        <v>589</v>
      </c>
    </row>
    <row r="68" spans="1:11" ht="114.75">
      <c r="A68" s="3" t="s">
        <v>515</v>
      </c>
      <c r="B68" s="3" t="s">
        <v>24</v>
      </c>
      <c r="C68" s="3" t="s">
        <v>9</v>
      </c>
      <c r="D68" s="3" t="s">
        <v>517</v>
      </c>
      <c r="E68" s="6" t="s">
        <v>590</v>
      </c>
    </row>
    <row r="69" spans="1:11" ht="51">
      <c r="A69" s="3" t="s">
        <v>515</v>
      </c>
      <c r="B69" s="3" t="s">
        <v>24</v>
      </c>
      <c r="C69" s="3" t="s">
        <v>9</v>
      </c>
      <c r="D69" s="3" t="s">
        <v>518</v>
      </c>
      <c r="E69" s="6" t="s">
        <v>591</v>
      </c>
    </row>
    <row r="70" spans="1:11" ht="25.5">
      <c r="A70" s="3" t="s">
        <v>530</v>
      </c>
      <c r="B70" s="3" t="s">
        <v>24</v>
      </c>
      <c r="C70" s="3" t="s">
        <v>355</v>
      </c>
      <c r="D70" s="3" t="s">
        <v>531</v>
      </c>
      <c r="E70" s="3" t="s">
        <v>532</v>
      </c>
      <c r="F70" s="7">
        <v>10</v>
      </c>
      <c r="I70" s="7">
        <v>4</v>
      </c>
      <c r="K70" s="7">
        <v>1</v>
      </c>
    </row>
    <row r="71" spans="1:11" ht="25.5">
      <c r="A71" s="3" t="s">
        <v>530</v>
      </c>
      <c r="B71" s="3" t="s">
        <v>24</v>
      </c>
      <c r="C71" s="3" t="s">
        <v>355</v>
      </c>
      <c r="D71" s="3" t="s">
        <v>533</v>
      </c>
      <c r="E71" s="3" t="s">
        <v>534</v>
      </c>
      <c r="F71" s="7">
        <v>8</v>
      </c>
    </row>
    <row r="72" spans="1:11" ht="25.5">
      <c r="A72" s="3" t="s">
        <v>530</v>
      </c>
      <c r="B72" s="3" t="s">
        <v>24</v>
      </c>
      <c r="C72" s="3" t="s">
        <v>355</v>
      </c>
      <c r="D72" s="3" t="s">
        <v>533</v>
      </c>
      <c r="E72" s="3" t="s">
        <v>535</v>
      </c>
      <c r="F72" s="7">
        <v>8</v>
      </c>
    </row>
    <row r="73" spans="1:11" ht="25.5">
      <c r="A73" s="3" t="s">
        <v>394</v>
      </c>
      <c r="B73" s="3" t="s">
        <v>59</v>
      </c>
      <c r="C73" s="3" t="s">
        <v>145</v>
      </c>
      <c r="D73" s="3" t="s">
        <v>395</v>
      </c>
      <c r="E73" s="3" t="s">
        <v>539</v>
      </c>
      <c r="F73" s="7">
        <v>39</v>
      </c>
      <c r="I73" s="7">
        <v>15</v>
      </c>
      <c r="K73" s="7">
        <v>0.1</v>
      </c>
    </row>
    <row r="74" spans="1:11" ht="25.5">
      <c r="A74" s="3" t="s">
        <v>208</v>
      </c>
      <c r="B74" s="3" t="s">
        <v>24</v>
      </c>
      <c r="C74" s="3" t="s">
        <v>209</v>
      </c>
      <c r="D74" s="3" t="s">
        <v>36</v>
      </c>
      <c r="E74" s="6" t="s">
        <v>594</v>
      </c>
      <c r="K74" s="7">
        <v>0.01</v>
      </c>
    </row>
    <row r="75" spans="1:11" ht="38.25">
      <c r="A75" s="3" t="s">
        <v>202</v>
      </c>
      <c r="B75" s="3" t="s">
        <v>4</v>
      </c>
      <c r="C75" s="3" t="s">
        <v>139</v>
      </c>
      <c r="D75" s="3" t="s">
        <v>346</v>
      </c>
      <c r="E75" s="3" t="s">
        <v>549</v>
      </c>
      <c r="F75" s="7">
        <v>12</v>
      </c>
    </row>
    <row r="76" spans="1:11" ht="25.5">
      <c r="A76" s="3" t="s">
        <v>202</v>
      </c>
      <c r="B76" s="3" t="s">
        <v>4</v>
      </c>
      <c r="C76" s="3" t="s">
        <v>139</v>
      </c>
      <c r="D76" s="3" t="s">
        <v>343</v>
      </c>
      <c r="E76" s="3" t="s">
        <v>550</v>
      </c>
      <c r="F76" s="7">
        <v>4</v>
      </c>
    </row>
    <row r="77" spans="1:11" ht="15.75">
      <c r="A77" s="11" t="s">
        <v>600</v>
      </c>
      <c r="F77" s="10">
        <f>SUBTOTAL(109,Taulukko16[Kulttuuri-historialliset esineet])</f>
        <v>2551</v>
      </c>
      <c r="G77" s="10">
        <f>SUBTOTAL(109,Taulukko16[Taideteokset])</f>
        <v>17</v>
      </c>
      <c r="H77" s="10">
        <f>SUBTOTAL(109,Taulukko16[Luonnont-tieteelliset objektit tai näytteet])</f>
        <v>1</v>
      </c>
      <c r="I77" s="10">
        <f>SUBTOTAL(109,Taulukko16[Valokuvat])</f>
        <v>12046</v>
      </c>
      <c r="J77" s="10">
        <f>SUBTOTAL(109,Taulukko16[Audio-visuaalinen aineisto])</f>
        <v>64</v>
      </c>
      <c r="K77" s="4">
        <f>SUBTOTAL(109,Taulukko16[Arkisto- ja kirjastoaineistot (hyllymetrit)])</f>
        <v>13.919999999999998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D5" sqref="D5"/>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76.5">
      <c r="A3" s="3" t="s">
        <v>19</v>
      </c>
      <c r="B3" s="3" t="s">
        <v>4</v>
      </c>
      <c r="C3" s="3" t="s">
        <v>20</v>
      </c>
      <c r="D3" s="3" t="s">
        <v>38</v>
      </c>
      <c r="E3" s="6" t="s">
        <v>562</v>
      </c>
      <c r="F3" s="7">
        <v>7</v>
      </c>
    </row>
    <row r="4" spans="1:11">
      <c r="A4" s="3" t="s">
        <v>58</v>
      </c>
      <c r="B4" s="3" t="s">
        <v>59</v>
      </c>
      <c r="C4" s="3" t="s">
        <v>60</v>
      </c>
      <c r="D4" s="3" t="s">
        <v>67</v>
      </c>
      <c r="E4" s="3" t="s">
        <v>68</v>
      </c>
      <c r="F4" s="7">
        <v>2</v>
      </c>
    </row>
    <row r="5" spans="1:11" ht="38.25">
      <c r="A5" s="3" t="s">
        <v>58</v>
      </c>
      <c r="B5" s="3" t="s">
        <v>59</v>
      </c>
      <c r="C5" s="3" t="s">
        <v>60</v>
      </c>
      <c r="D5" s="3" t="s">
        <v>131</v>
      </c>
      <c r="E5" s="2" t="s">
        <v>132</v>
      </c>
      <c r="F5" s="7">
        <v>395</v>
      </c>
    </row>
    <row r="6" spans="1:11" ht="25.5">
      <c r="A6" s="3" t="s">
        <v>152</v>
      </c>
      <c r="B6" s="3" t="s">
        <v>24</v>
      </c>
      <c r="C6" s="3" t="s">
        <v>47</v>
      </c>
      <c r="D6" s="3" t="s">
        <v>157</v>
      </c>
      <c r="E6" s="3" t="s">
        <v>158</v>
      </c>
      <c r="I6" s="7">
        <v>59</v>
      </c>
    </row>
    <row r="7" spans="1:11" ht="25.5">
      <c r="A7" s="3" t="s">
        <v>169</v>
      </c>
      <c r="B7" s="3" t="s">
        <v>24</v>
      </c>
      <c r="C7" s="3" t="s">
        <v>51</v>
      </c>
      <c r="D7" s="3" t="s">
        <v>170</v>
      </c>
      <c r="E7" s="3" t="s">
        <v>171</v>
      </c>
      <c r="F7" s="7">
        <v>4</v>
      </c>
      <c r="G7" s="7"/>
      <c r="H7" s="7"/>
      <c r="I7" s="7"/>
      <c r="J7" s="7"/>
      <c r="K7" s="7"/>
    </row>
    <row r="8" spans="1:11" ht="51">
      <c r="A8" s="3" t="s">
        <v>208</v>
      </c>
      <c r="B8" s="3" t="s">
        <v>4</v>
      </c>
      <c r="C8" s="3" t="s">
        <v>209</v>
      </c>
      <c r="D8" s="3" t="s">
        <v>215</v>
      </c>
      <c r="E8" s="3" t="s">
        <v>216</v>
      </c>
      <c r="F8" s="7">
        <v>8</v>
      </c>
      <c r="K8" s="7">
        <v>0.3</v>
      </c>
    </row>
    <row r="9" spans="1:11" ht="25.5">
      <c r="A9" s="3" t="s">
        <v>208</v>
      </c>
      <c r="B9" s="3" t="s">
        <v>4</v>
      </c>
      <c r="C9" s="3" t="s">
        <v>209</v>
      </c>
      <c r="D9" s="3" t="s">
        <v>218</v>
      </c>
      <c r="E9" s="3" t="s">
        <v>219</v>
      </c>
      <c r="F9" s="7">
        <v>5</v>
      </c>
    </row>
    <row r="10" spans="1:11" ht="127.5">
      <c r="A10" s="3" t="s">
        <v>337</v>
      </c>
      <c r="B10" s="3" t="s">
        <v>4</v>
      </c>
      <c r="C10" s="3" t="s">
        <v>9</v>
      </c>
      <c r="D10" s="3" t="s">
        <v>338</v>
      </c>
      <c r="E10" s="2" t="s">
        <v>339</v>
      </c>
      <c r="F10" s="7">
        <v>177</v>
      </c>
      <c r="G10" s="7"/>
      <c r="H10" s="7"/>
      <c r="I10" s="7">
        <v>202</v>
      </c>
      <c r="J10" s="7">
        <v>31</v>
      </c>
      <c r="K10" s="7">
        <v>15</v>
      </c>
    </row>
    <row r="11" spans="1:11">
      <c r="A11" s="3" t="s">
        <v>337</v>
      </c>
      <c r="B11" s="3" t="s">
        <v>4</v>
      </c>
      <c r="C11" s="3" t="s">
        <v>9</v>
      </c>
      <c r="D11" s="3" t="s">
        <v>340</v>
      </c>
      <c r="E11" s="3" t="s">
        <v>341</v>
      </c>
      <c r="F11" s="7"/>
      <c r="G11" s="7"/>
      <c r="H11" s="7"/>
      <c r="I11" s="7">
        <v>331</v>
      </c>
      <c r="J11" s="7"/>
      <c r="K11" s="7"/>
    </row>
    <row r="12" spans="1:11" ht="127.5">
      <c r="A12" s="3" t="s">
        <v>337</v>
      </c>
      <c r="B12" s="3" t="s">
        <v>4</v>
      </c>
      <c r="C12" s="3" t="s">
        <v>9</v>
      </c>
      <c r="D12" s="3" t="s">
        <v>338</v>
      </c>
      <c r="E12" s="2" t="s">
        <v>342</v>
      </c>
      <c r="F12" s="7">
        <v>177</v>
      </c>
      <c r="G12" s="7"/>
      <c r="H12" s="7"/>
      <c r="I12" s="7">
        <v>202</v>
      </c>
      <c r="J12" s="7">
        <v>31</v>
      </c>
      <c r="K12" s="7">
        <v>15</v>
      </c>
    </row>
    <row r="13" spans="1:11" ht="63.75">
      <c r="A13" s="3" t="s">
        <v>360</v>
      </c>
      <c r="B13" s="3" t="s">
        <v>24</v>
      </c>
      <c r="C13" s="3" t="s">
        <v>47</v>
      </c>
      <c r="D13" s="3" t="s">
        <v>361</v>
      </c>
      <c r="E13" s="3" t="s">
        <v>362</v>
      </c>
      <c r="I13" s="1">
        <v>3500000</v>
      </c>
    </row>
    <row r="14" spans="1:11" ht="38.25">
      <c r="A14" s="3" t="s">
        <v>360</v>
      </c>
      <c r="B14" s="3" t="s">
        <v>24</v>
      </c>
      <c r="C14" s="3" t="s">
        <v>47</v>
      </c>
      <c r="D14" s="3" t="s">
        <v>361</v>
      </c>
      <c r="E14" s="3" t="s">
        <v>364</v>
      </c>
      <c r="I14" s="9">
        <v>300000</v>
      </c>
    </row>
    <row r="15" spans="1:11" ht="38.25">
      <c r="A15" s="3" t="s">
        <v>360</v>
      </c>
      <c r="B15" s="3" t="s">
        <v>24</v>
      </c>
      <c r="C15" s="3" t="s">
        <v>47</v>
      </c>
      <c r="D15" s="3" t="s">
        <v>361</v>
      </c>
      <c r="E15" s="3" t="s">
        <v>365</v>
      </c>
      <c r="I15" s="9">
        <v>50000</v>
      </c>
    </row>
    <row r="16" spans="1:11" ht="25.5">
      <c r="A16" s="3" t="s">
        <v>152</v>
      </c>
      <c r="B16" s="3" t="s">
        <v>24</v>
      </c>
      <c r="C16" s="3" t="s">
        <v>47</v>
      </c>
      <c r="D16" s="3" t="s">
        <v>157</v>
      </c>
      <c r="E16" s="3" t="s">
        <v>373</v>
      </c>
      <c r="F16" s="7">
        <v>1</v>
      </c>
      <c r="G16" s="7"/>
      <c r="H16" s="7"/>
      <c r="I16" s="7"/>
      <c r="J16" s="7"/>
      <c r="K16" s="7"/>
    </row>
    <row r="17" spans="1:11" ht="25.5">
      <c r="A17" s="3" t="s">
        <v>360</v>
      </c>
      <c r="B17" s="3" t="s">
        <v>24</v>
      </c>
      <c r="C17" s="3" t="s">
        <v>47</v>
      </c>
      <c r="D17" s="3" t="s">
        <v>392</v>
      </c>
      <c r="E17" s="3" t="s">
        <v>393</v>
      </c>
      <c r="K17" s="7">
        <v>0.1</v>
      </c>
    </row>
    <row r="18" spans="1:11" ht="102">
      <c r="A18" s="3" t="s">
        <v>397</v>
      </c>
      <c r="B18" s="3" t="s">
        <v>24</v>
      </c>
      <c r="C18" s="3" t="s">
        <v>113</v>
      </c>
      <c r="D18" s="3" t="s">
        <v>403</v>
      </c>
      <c r="E18" s="3" t="s">
        <v>404</v>
      </c>
      <c r="F18" s="7">
        <v>50</v>
      </c>
      <c r="I18" s="7">
        <v>113</v>
      </c>
      <c r="K18" s="7">
        <v>0.1</v>
      </c>
    </row>
    <row r="19" spans="1:11" ht="76.5">
      <c r="A19" s="3" t="s">
        <v>406</v>
      </c>
      <c r="B19" s="3" t="s">
        <v>24</v>
      </c>
      <c r="C19" s="3" t="s">
        <v>47</v>
      </c>
      <c r="D19" s="3" t="s">
        <v>409</v>
      </c>
      <c r="E19" s="2" t="s">
        <v>410</v>
      </c>
      <c r="F19" s="7">
        <v>20</v>
      </c>
      <c r="G19" s="7"/>
      <c r="H19" s="7"/>
      <c r="I19" s="7">
        <v>300</v>
      </c>
      <c r="J19" s="7">
        <v>2</v>
      </c>
      <c r="K19" s="7">
        <v>0.2</v>
      </c>
    </row>
    <row r="20" spans="1:11" ht="114.75">
      <c r="A20" s="3" t="s">
        <v>406</v>
      </c>
      <c r="B20" s="3" t="s">
        <v>24</v>
      </c>
      <c r="C20" s="3" t="s">
        <v>47</v>
      </c>
      <c r="D20" s="3" t="s">
        <v>411</v>
      </c>
      <c r="E20" s="2" t="s">
        <v>412</v>
      </c>
      <c r="F20" s="7">
        <v>350</v>
      </c>
      <c r="G20" s="7"/>
      <c r="H20" s="7"/>
      <c r="I20" s="7">
        <v>1500</v>
      </c>
      <c r="J20" s="7">
        <v>10</v>
      </c>
      <c r="K20" s="7">
        <v>2.5</v>
      </c>
    </row>
    <row r="21" spans="1:11" ht="63.75">
      <c r="A21" s="3" t="s">
        <v>406</v>
      </c>
      <c r="B21" s="3" t="s">
        <v>24</v>
      </c>
      <c r="C21" s="3" t="s">
        <v>47</v>
      </c>
      <c r="D21" s="3" t="s">
        <v>413</v>
      </c>
      <c r="E21" s="6" t="s">
        <v>585</v>
      </c>
      <c r="F21" s="7">
        <v>15</v>
      </c>
      <c r="G21" s="7"/>
      <c r="H21" s="7"/>
      <c r="I21" s="7">
        <v>800</v>
      </c>
      <c r="J21" s="7">
        <v>2</v>
      </c>
      <c r="K21" s="7">
        <v>0.5</v>
      </c>
    </row>
    <row r="22" spans="1:11" ht="127.5">
      <c r="A22" s="3" t="s">
        <v>433</v>
      </c>
      <c r="B22" s="3" t="s">
        <v>4</v>
      </c>
      <c r="C22" s="3" t="s">
        <v>47</v>
      </c>
      <c r="D22" s="3" t="s">
        <v>436</v>
      </c>
      <c r="E22" s="2" t="s">
        <v>437</v>
      </c>
      <c r="F22" s="7">
        <v>7</v>
      </c>
      <c r="I22" s="1">
        <v>50</v>
      </c>
      <c r="J22" s="1">
        <v>4</v>
      </c>
      <c r="K22" s="1" t="s">
        <v>438</v>
      </c>
    </row>
    <row r="23" spans="1:11" ht="63.75">
      <c r="A23" s="3" t="s">
        <v>433</v>
      </c>
      <c r="B23" s="3" t="s">
        <v>4</v>
      </c>
      <c r="C23" s="3" t="s">
        <v>47</v>
      </c>
      <c r="D23" s="3" t="s">
        <v>444</v>
      </c>
      <c r="E23" s="2" t="s">
        <v>445</v>
      </c>
      <c r="F23" s="7">
        <v>1</v>
      </c>
      <c r="I23" s="7">
        <v>937</v>
      </c>
      <c r="K23" s="1">
        <v>0.5</v>
      </c>
    </row>
    <row r="24" spans="1:11">
      <c r="A24" s="3" t="s">
        <v>433</v>
      </c>
      <c r="B24" s="3" t="s">
        <v>4</v>
      </c>
      <c r="C24" s="3" t="s">
        <v>47</v>
      </c>
      <c r="D24" s="3" t="s">
        <v>447</v>
      </c>
      <c r="E24" s="3" t="s">
        <v>448</v>
      </c>
      <c r="F24" s="7">
        <v>1</v>
      </c>
    </row>
    <row r="25" spans="1:11" ht="25.5">
      <c r="A25" s="3" t="s">
        <v>441</v>
      </c>
      <c r="B25" s="3" t="s">
        <v>4</v>
      </c>
      <c r="C25" s="3" t="s">
        <v>47</v>
      </c>
      <c r="D25" s="3" t="s">
        <v>454</v>
      </c>
      <c r="E25" s="3" t="s">
        <v>455</v>
      </c>
      <c r="F25" s="7">
        <v>10</v>
      </c>
    </row>
    <row r="26" spans="1:11" ht="51">
      <c r="A26" s="3" t="s">
        <v>441</v>
      </c>
      <c r="B26" s="3" t="s">
        <v>4</v>
      </c>
      <c r="C26" s="3" t="s">
        <v>47</v>
      </c>
      <c r="D26" s="3" t="s">
        <v>456</v>
      </c>
      <c r="E26" s="2" t="s">
        <v>457</v>
      </c>
      <c r="F26" s="7">
        <v>9</v>
      </c>
    </row>
    <row r="27" spans="1:11" ht="76.5">
      <c r="A27" s="3" t="s">
        <v>471</v>
      </c>
      <c r="B27" s="3" t="s">
        <v>4</v>
      </c>
      <c r="C27" s="3" t="s">
        <v>47</v>
      </c>
      <c r="D27" s="3" t="s">
        <v>472</v>
      </c>
      <c r="E27" s="6" t="s">
        <v>598</v>
      </c>
      <c r="F27" s="7">
        <v>11</v>
      </c>
      <c r="I27" s="7">
        <v>7</v>
      </c>
    </row>
    <row r="28" spans="1:11" ht="38.25">
      <c r="A28" s="3" t="s">
        <v>460</v>
      </c>
      <c r="B28" s="3" t="s">
        <v>4</v>
      </c>
      <c r="C28" s="3" t="s">
        <v>9</v>
      </c>
      <c r="D28" s="3" t="s">
        <v>488</v>
      </c>
      <c r="E28" s="2" t="s">
        <v>489</v>
      </c>
      <c r="I28" s="7">
        <v>54</v>
      </c>
    </row>
    <row r="29" spans="1:11">
      <c r="A29" s="3" t="s">
        <v>460</v>
      </c>
      <c r="B29" s="3" t="s">
        <v>4</v>
      </c>
      <c r="C29" s="3" t="s">
        <v>9</v>
      </c>
      <c r="D29" s="3" t="s">
        <v>490</v>
      </c>
      <c r="E29" s="3" t="s">
        <v>491</v>
      </c>
    </row>
    <row r="30" spans="1:11" ht="25.5">
      <c r="A30" s="3" t="s">
        <v>460</v>
      </c>
      <c r="B30" s="3" t="s">
        <v>4</v>
      </c>
      <c r="C30" s="3" t="s">
        <v>9</v>
      </c>
      <c r="D30" s="3" t="s">
        <v>492</v>
      </c>
      <c r="E30" s="2" t="s">
        <v>493</v>
      </c>
      <c r="F30" s="7">
        <v>2</v>
      </c>
      <c r="K30" s="1">
        <v>1</v>
      </c>
    </row>
    <row r="31" spans="1:11">
      <c r="A31" s="3" t="s">
        <v>460</v>
      </c>
      <c r="B31" s="3" t="s">
        <v>4</v>
      </c>
      <c r="C31" s="3" t="s">
        <v>9</v>
      </c>
      <c r="D31" s="3" t="s">
        <v>494</v>
      </c>
      <c r="E31" s="3" t="s">
        <v>495</v>
      </c>
      <c r="F31" s="7">
        <v>1107</v>
      </c>
    </row>
    <row r="32" spans="1:11" ht="25.5">
      <c r="A32" s="3" t="s">
        <v>460</v>
      </c>
      <c r="B32" s="3" t="s">
        <v>4</v>
      </c>
      <c r="C32" s="3" t="s">
        <v>9</v>
      </c>
      <c r="D32" s="3" t="s">
        <v>496</v>
      </c>
      <c r="E32" s="2" t="s">
        <v>497</v>
      </c>
      <c r="I32" s="7">
        <v>3</v>
      </c>
    </row>
    <row r="33" spans="1:11">
      <c r="A33" s="3" t="s">
        <v>460</v>
      </c>
      <c r="B33" s="3" t="s">
        <v>4</v>
      </c>
      <c r="C33" s="3" t="s">
        <v>9</v>
      </c>
      <c r="D33" s="3" t="s">
        <v>444</v>
      </c>
      <c r="E33" s="3" t="s">
        <v>498</v>
      </c>
    </row>
    <row r="34" spans="1:11" ht="76.5">
      <c r="A34" s="3" t="s">
        <v>515</v>
      </c>
      <c r="B34" s="3" t="s">
        <v>24</v>
      </c>
      <c r="C34" s="3" t="s">
        <v>9</v>
      </c>
      <c r="D34" s="3" t="s">
        <v>525</v>
      </c>
      <c r="E34" s="6" t="s">
        <v>596</v>
      </c>
      <c r="F34" s="7">
        <v>200</v>
      </c>
      <c r="I34" s="7">
        <v>40</v>
      </c>
      <c r="J34" s="7">
        <v>5</v>
      </c>
    </row>
    <row r="35" spans="1:11" ht="114.75">
      <c r="A35" s="3" t="s">
        <v>208</v>
      </c>
      <c r="B35" s="3" t="s">
        <v>24</v>
      </c>
      <c r="C35" s="3" t="s">
        <v>279</v>
      </c>
      <c r="D35" s="3" t="s">
        <v>215</v>
      </c>
      <c r="E35" s="2" t="s">
        <v>541</v>
      </c>
      <c r="F35" s="7">
        <v>50</v>
      </c>
      <c r="K35" s="7">
        <v>0.5</v>
      </c>
    </row>
    <row r="36" spans="1:11" ht="38.25">
      <c r="A36" s="3" t="s">
        <v>208</v>
      </c>
      <c r="B36" s="3" t="s">
        <v>24</v>
      </c>
      <c r="C36" s="3" t="s">
        <v>209</v>
      </c>
      <c r="D36" s="3" t="s">
        <v>218</v>
      </c>
      <c r="E36" s="2" t="s">
        <v>542</v>
      </c>
      <c r="F36" s="7">
        <v>28</v>
      </c>
      <c r="K36" s="7">
        <v>6</v>
      </c>
    </row>
    <row r="37" spans="1:11" ht="38.25">
      <c r="A37" s="3" t="s">
        <v>553</v>
      </c>
      <c r="B37" s="3" t="s">
        <v>24</v>
      </c>
      <c r="C37" s="3" t="s">
        <v>9</v>
      </c>
      <c r="D37" s="3" t="s">
        <v>554</v>
      </c>
      <c r="E37" s="6" t="s">
        <v>595</v>
      </c>
      <c r="F37" s="7">
        <v>1882</v>
      </c>
      <c r="I37" s="7">
        <v>2</v>
      </c>
    </row>
    <row r="38" spans="1:11" ht="15.75">
      <c r="A38" s="11" t="s">
        <v>600</v>
      </c>
      <c r="F38" s="10">
        <f>SUBTOTAL(109,Taulukko17[Kulttuuri-historialliset esineet])</f>
        <v>4519</v>
      </c>
      <c r="G38" s="10">
        <f>SUBTOTAL(109,Taulukko17[Taideteokset])</f>
        <v>0</v>
      </c>
      <c r="H38" s="10">
        <f>SUBTOTAL(109,Taulukko17[Luonnont-tieteelliset objektit tai näytteet])</f>
        <v>0</v>
      </c>
      <c r="I38" s="10">
        <f>SUBTOTAL(109,Taulukko17[Valokuvat])</f>
        <v>3854600</v>
      </c>
      <c r="J38" s="10">
        <f>SUBTOTAL(109,Taulukko17[Audio-visuaalinen aineisto])</f>
        <v>85</v>
      </c>
      <c r="K38" s="4">
        <f>SUBTOTAL(109,Taulukko17[Arkisto- ja kirjastoaineistot (hyllymetrit)])</f>
        <v>41.7</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workbookViewId="0">
      <selection activeCell="B5" sqref="B5"/>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25.5">
      <c r="A3" s="3" t="s">
        <v>8</v>
      </c>
      <c r="B3" s="3" t="s">
        <v>4</v>
      </c>
      <c r="C3" s="3" t="s">
        <v>9</v>
      </c>
      <c r="D3" s="3" t="s">
        <v>10</v>
      </c>
      <c r="E3" s="3" t="s">
        <v>11</v>
      </c>
      <c r="F3" s="7">
        <v>1</v>
      </c>
    </row>
    <row r="4" spans="1:11" ht="25.5">
      <c r="A4" s="3" t="s">
        <v>8</v>
      </c>
      <c r="B4" s="3" t="s">
        <v>4</v>
      </c>
      <c r="C4" s="3" t="s">
        <v>9</v>
      </c>
      <c r="D4" s="3" t="s">
        <v>10</v>
      </c>
      <c r="E4" s="3" t="s">
        <v>11</v>
      </c>
      <c r="F4" s="7">
        <v>1</v>
      </c>
    </row>
    <row r="5" spans="1:11" ht="127.5">
      <c r="A5" s="3" t="s">
        <v>8</v>
      </c>
      <c r="B5" s="3" t="s">
        <v>4</v>
      </c>
      <c r="C5" s="3" t="s">
        <v>9</v>
      </c>
      <c r="D5" s="3" t="s">
        <v>14</v>
      </c>
      <c r="E5" s="2" t="s">
        <v>15</v>
      </c>
      <c r="F5" s="7">
        <v>18</v>
      </c>
    </row>
    <row r="6" spans="1:11" ht="38.25">
      <c r="A6" s="3" t="s">
        <v>8</v>
      </c>
      <c r="B6" s="3" t="s">
        <v>4</v>
      </c>
      <c r="C6" s="3" t="s">
        <v>9</v>
      </c>
      <c r="D6" s="3" t="s">
        <v>17</v>
      </c>
      <c r="E6" s="2" t="s">
        <v>18</v>
      </c>
      <c r="F6" s="7">
        <v>3</v>
      </c>
    </row>
    <row r="7" spans="1:11" ht="51">
      <c r="A7" s="3" t="s">
        <v>23</v>
      </c>
      <c r="B7" s="3" t="s">
        <v>24</v>
      </c>
      <c r="C7" s="3" t="s">
        <v>25</v>
      </c>
      <c r="D7" s="3" t="s">
        <v>30</v>
      </c>
      <c r="E7" s="3" t="s">
        <v>31</v>
      </c>
      <c r="F7" s="7">
        <v>6</v>
      </c>
    </row>
    <row r="8" spans="1:11" ht="89.25">
      <c r="A8" s="3" t="s">
        <v>69</v>
      </c>
      <c r="B8" s="3" t="s">
        <v>4</v>
      </c>
      <c r="C8" s="3" t="s">
        <v>47</v>
      </c>
      <c r="D8" s="3" t="s">
        <v>70</v>
      </c>
      <c r="E8" s="6" t="s">
        <v>557</v>
      </c>
      <c r="F8" s="7">
        <v>9</v>
      </c>
    </row>
    <row r="9" spans="1:11" ht="76.5">
      <c r="A9" s="3" t="s">
        <v>69</v>
      </c>
      <c r="B9" s="3" t="s">
        <v>4</v>
      </c>
      <c r="C9" s="3" t="s">
        <v>47</v>
      </c>
      <c r="D9" s="3" t="s">
        <v>70</v>
      </c>
      <c r="E9" s="6" t="s">
        <v>564</v>
      </c>
      <c r="F9" s="7">
        <v>5</v>
      </c>
    </row>
    <row r="10" spans="1:11" ht="25.5">
      <c r="A10" s="3" t="s">
        <v>69</v>
      </c>
      <c r="B10" s="3" t="s">
        <v>4</v>
      </c>
      <c r="C10" s="3" t="s">
        <v>47</v>
      </c>
      <c r="D10" s="3" t="s">
        <v>70</v>
      </c>
      <c r="E10" s="2" t="s">
        <v>71</v>
      </c>
      <c r="F10" s="7">
        <v>1</v>
      </c>
    </row>
    <row r="11" spans="1:11" ht="89.25">
      <c r="A11" s="3" t="s">
        <v>69</v>
      </c>
      <c r="B11" s="3" t="s">
        <v>4</v>
      </c>
      <c r="C11" s="3" t="s">
        <v>47</v>
      </c>
      <c r="D11" s="3" t="s">
        <v>70</v>
      </c>
      <c r="E11" s="2" t="s">
        <v>72</v>
      </c>
      <c r="F11" s="7">
        <v>30</v>
      </c>
    </row>
    <row r="12" spans="1:11" ht="114.75">
      <c r="A12" s="3" t="s">
        <v>69</v>
      </c>
      <c r="B12" s="3" t="s">
        <v>4</v>
      </c>
      <c r="C12" s="3" t="s">
        <v>47</v>
      </c>
      <c r="D12" s="3" t="s">
        <v>70</v>
      </c>
      <c r="E12" s="6" t="s">
        <v>558</v>
      </c>
      <c r="F12" s="7">
        <v>32</v>
      </c>
    </row>
    <row r="13" spans="1:11" ht="25.5">
      <c r="A13" s="3" t="s">
        <v>69</v>
      </c>
      <c r="B13" s="3" t="s">
        <v>4</v>
      </c>
      <c r="C13" s="3" t="s">
        <v>47</v>
      </c>
      <c r="D13" s="3" t="s">
        <v>70</v>
      </c>
      <c r="E13" s="2" t="s">
        <v>73</v>
      </c>
      <c r="F13" s="7">
        <v>1</v>
      </c>
    </row>
    <row r="14" spans="1:11" ht="102">
      <c r="A14" s="3" t="s">
        <v>69</v>
      </c>
      <c r="B14" s="3" t="s">
        <v>4</v>
      </c>
      <c r="C14" s="3" t="s">
        <v>47</v>
      </c>
      <c r="D14" s="3" t="s">
        <v>70</v>
      </c>
      <c r="E14" s="6" t="s">
        <v>609</v>
      </c>
      <c r="F14" s="7">
        <v>52</v>
      </c>
    </row>
    <row r="15" spans="1:11" ht="25.5">
      <c r="A15" s="3" t="s">
        <v>69</v>
      </c>
      <c r="B15" s="3" t="s">
        <v>4</v>
      </c>
      <c r="C15" s="3" t="s">
        <v>47</v>
      </c>
      <c r="D15" s="3" t="s">
        <v>70</v>
      </c>
      <c r="E15" s="2" t="s">
        <v>74</v>
      </c>
      <c r="F15" s="7">
        <v>1</v>
      </c>
    </row>
    <row r="16" spans="1:11" ht="25.5">
      <c r="A16" s="3" t="s">
        <v>69</v>
      </c>
      <c r="B16" s="3" t="s">
        <v>4</v>
      </c>
      <c r="C16" s="3" t="s">
        <v>47</v>
      </c>
      <c r="D16" s="3" t="s">
        <v>70</v>
      </c>
      <c r="E16" s="2" t="s">
        <v>75</v>
      </c>
      <c r="F16" s="7">
        <v>1</v>
      </c>
    </row>
    <row r="17" spans="1:11" ht="25.5">
      <c r="A17" s="3" t="s">
        <v>69</v>
      </c>
      <c r="B17" s="3" t="s">
        <v>4</v>
      </c>
      <c r="C17" s="3" t="s">
        <v>47</v>
      </c>
      <c r="D17" s="3" t="s">
        <v>70</v>
      </c>
      <c r="E17" s="2" t="s">
        <v>76</v>
      </c>
      <c r="F17" s="7">
        <v>7</v>
      </c>
    </row>
    <row r="18" spans="1:11" ht="51">
      <c r="A18" s="3" t="s">
        <v>69</v>
      </c>
      <c r="B18" s="3" t="s">
        <v>4</v>
      </c>
      <c r="C18" s="3" t="s">
        <v>47</v>
      </c>
      <c r="D18" s="3" t="s">
        <v>70</v>
      </c>
      <c r="E18" s="2" t="s">
        <v>77</v>
      </c>
      <c r="F18" s="7">
        <v>4</v>
      </c>
    </row>
    <row r="19" spans="1:11" ht="38.25">
      <c r="A19" s="3" t="s">
        <v>69</v>
      </c>
      <c r="B19" s="3" t="s">
        <v>4</v>
      </c>
      <c r="C19" s="3" t="s">
        <v>47</v>
      </c>
      <c r="D19" s="3" t="s">
        <v>70</v>
      </c>
      <c r="E19" s="2" t="s">
        <v>78</v>
      </c>
      <c r="F19" s="7">
        <v>16</v>
      </c>
    </row>
    <row r="20" spans="1:11" ht="38.25">
      <c r="A20" s="3" t="s">
        <v>69</v>
      </c>
      <c r="B20" s="3" t="s">
        <v>4</v>
      </c>
      <c r="C20" s="3" t="s">
        <v>47</v>
      </c>
      <c r="D20" s="3" t="s">
        <v>70</v>
      </c>
      <c r="E20" s="2" t="s">
        <v>79</v>
      </c>
      <c r="F20" s="7">
        <v>2</v>
      </c>
    </row>
    <row r="21" spans="1:11" ht="25.5">
      <c r="A21" s="3" t="s">
        <v>69</v>
      </c>
      <c r="B21" s="3" t="s">
        <v>4</v>
      </c>
      <c r="C21" s="3" t="s">
        <v>47</v>
      </c>
      <c r="D21" s="3" t="s">
        <v>70</v>
      </c>
      <c r="E21" s="2" t="s">
        <v>80</v>
      </c>
      <c r="F21" s="7">
        <v>1</v>
      </c>
    </row>
    <row r="22" spans="1:11" ht="63.75">
      <c r="A22" s="3" t="s">
        <v>69</v>
      </c>
      <c r="B22" s="3" t="s">
        <v>4</v>
      </c>
      <c r="C22" s="3" t="s">
        <v>47</v>
      </c>
      <c r="D22" s="3" t="s">
        <v>70</v>
      </c>
      <c r="E22" s="2" t="s">
        <v>81</v>
      </c>
      <c r="F22" s="7">
        <v>30</v>
      </c>
    </row>
    <row r="23" spans="1:11" ht="51">
      <c r="A23" s="3" t="s">
        <v>69</v>
      </c>
      <c r="B23" s="3" t="s">
        <v>4</v>
      </c>
      <c r="C23" s="3" t="s">
        <v>47</v>
      </c>
      <c r="D23" s="3" t="s">
        <v>70</v>
      </c>
      <c r="E23" s="2" t="s">
        <v>82</v>
      </c>
      <c r="F23" s="7">
        <v>16</v>
      </c>
    </row>
    <row r="24" spans="1:11" ht="25.5">
      <c r="A24" s="3" t="s">
        <v>69</v>
      </c>
      <c r="B24" s="3" t="s">
        <v>4</v>
      </c>
      <c r="C24" s="3" t="s">
        <v>47</v>
      </c>
      <c r="D24" s="3" t="s">
        <v>70</v>
      </c>
      <c r="E24" s="2" t="s">
        <v>83</v>
      </c>
      <c r="F24" s="7">
        <v>1</v>
      </c>
    </row>
    <row r="25" spans="1:11" ht="25.5">
      <c r="A25" s="3" t="s">
        <v>84</v>
      </c>
      <c r="B25" s="3" t="s">
        <v>24</v>
      </c>
      <c r="C25" s="3" t="s">
        <v>47</v>
      </c>
      <c r="D25" s="3" t="s">
        <v>85</v>
      </c>
      <c r="E25" s="3" t="s">
        <v>86</v>
      </c>
      <c r="F25" s="7">
        <v>4</v>
      </c>
    </row>
    <row r="26" spans="1:11" ht="76.5">
      <c r="A26" s="3" t="s">
        <v>89</v>
      </c>
      <c r="B26" s="3" t="s">
        <v>24</v>
      </c>
      <c r="C26" s="3" t="s">
        <v>47</v>
      </c>
      <c r="D26" s="3" t="s">
        <v>90</v>
      </c>
      <c r="E26" s="3" t="s">
        <v>91</v>
      </c>
      <c r="F26" s="7">
        <v>4</v>
      </c>
    </row>
    <row r="27" spans="1:11" ht="76.5">
      <c r="A27" s="3" t="s">
        <v>89</v>
      </c>
      <c r="B27" s="3" t="s">
        <v>24</v>
      </c>
      <c r="C27" s="3" t="s">
        <v>47</v>
      </c>
      <c r="D27" s="3" t="s">
        <v>90</v>
      </c>
      <c r="E27" s="3" t="s">
        <v>92</v>
      </c>
      <c r="F27" s="7">
        <v>46</v>
      </c>
      <c r="G27" s="7">
        <v>20</v>
      </c>
      <c r="I27" s="7">
        <v>81</v>
      </c>
    </row>
    <row r="28" spans="1:11" ht="51">
      <c r="A28" s="3" t="s">
        <v>89</v>
      </c>
      <c r="B28" s="3" t="s">
        <v>24</v>
      </c>
      <c r="C28" s="3" t="s">
        <v>47</v>
      </c>
      <c r="D28" s="3" t="s">
        <v>90</v>
      </c>
      <c r="E28" s="3" t="s">
        <v>93</v>
      </c>
      <c r="F28" s="7">
        <v>13</v>
      </c>
    </row>
    <row r="29" spans="1:11" ht="89.25">
      <c r="A29" s="3" t="s">
        <v>89</v>
      </c>
      <c r="B29" s="3" t="s">
        <v>24</v>
      </c>
      <c r="C29" s="3" t="s">
        <v>47</v>
      </c>
      <c r="D29" s="3" t="s">
        <v>90</v>
      </c>
      <c r="E29" s="3" t="s">
        <v>94</v>
      </c>
      <c r="F29" s="7">
        <v>3</v>
      </c>
    </row>
    <row r="30" spans="1:11" ht="25.5">
      <c r="A30" s="3" t="s">
        <v>87</v>
      </c>
      <c r="B30" s="3" t="s">
        <v>4</v>
      </c>
      <c r="C30" s="3" t="s">
        <v>5</v>
      </c>
      <c r="D30" s="3" t="s">
        <v>98</v>
      </c>
      <c r="E30" s="3" t="s">
        <v>99</v>
      </c>
      <c r="F30" s="7">
        <v>1</v>
      </c>
      <c r="G30" s="7">
        <v>1</v>
      </c>
      <c r="I30" s="7">
        <v>10</v>
      </c>
      <c r="J30" s="7">
        <v>9</v>
      </c>
      <c r="K30" s="7">
        <v>0.5</v>
      </c>
    </row>
    <row r="31" spans="1:11" ht="25.5">
      <c r="A31" s="3" t="s">
        <v>87</v>
      </c>
      <c r="B31" s="3" t="s">
        <v>4</v>
      </c>
      <c r="C31" s="3" t="s">
        <v>5</v>
      </c>
      <c r="D31" s="3" t="s">
        <v>98</v>
      </c>
      <c r="E31" s="3" t="s">
        <v>100</v>
      </c>
      <c r="G31" s="7">
        <v>2</v>
      </c>
      <c r="I31" s="7">
        <v>11</v>
      </c>
      <c r="J31" s="7">
        <v>3</v>
      </c>
    </row>
    <row r="32" spans="1:11" ht="25.5">
      <c r="A32" s="3" t="s">
        <v>87</v>
      </c>
      <c r="B32" s="3" t="s">
        <v>4</v>
      </c>
      <c r="C32" s="3" t="s">
        <v>5</v>
      </c>
      <c r="D32" s="3" t="s">
        <v>104</v>
      </c>
      <c r="E32" s="6" t="s">
        <v>566</v>
      </c>
      <c r="F32" s="7">
        <v>10</v>
      </c>
      <c r="K32" s="7">
        <v>1</v>
      </c>
    </row>
    <row r="33" spans="1:11" ht="25.5">
      <c r="A33" s="3" t="s">
        <v>87</v>
      </c>
      <c r="B33" s="3" t="s">
        <v>4</v>
      </c>
      <c r="C33" s="3" t="s">
        <v>5</v>
      </c>
      <c r="D33" s="3" t="s">
        <v>105</v>
      </c>
      <c r="E33" s="3" t="s">
        <v>106</v>
      </c>
      <c r="F33" s="7">
        <v>40</v>
      </c>
      <c r="I33" s="7">
        <v>1</v>
      </c>
      <c r="K33" s="7">
        <v>0.25</v>
      </c>
    </row>
    <row r="34" spans="1:11" ht="51">
      <c r="A34" s="3" t="s">
        <v>87</v>
      </c>
      <c r="B34" s="3" t="s">
        <v>4</v>
      </c>
      <c r="C34" s="3" t="s">
        <v>5</v>
      </c>
      <c r="D34" s="3" t="s">
        <v>107</v>
      </c>
      <c r="E34" s="3" t="s">
        <v>108</v>
      </c>
      <c r="F34" s="7">
        <v>11</v>
      </c>
      <c r="K34" s="7">
        <v>0.25</v>
      </c>
    </row>
    <row r="35" spans="1:11">
      <c r="A35" s="3" t="s">
        <v>87</v>
      </c>
      <c r="B35" s="3" t="s">
        <v>4</v>
      </c>
      <c r="C35" s="3" t="s">
        <v>5</v>
      </c>
      <c r="D35" s="3" t="s">
        <v>109</v>
      </c>
      <c r="E35" s="3" t="s">
        <v>110</v>
      </c>
      <c r="F35" s="7">
        <v>1</v>
      </c>
    </row>
    <row r="36" spans="1:11" ht="38.25">
      <c r="A36" s="3" t="s">
        <v>87</v>
      </c>
      <c r="B36" s="3" t="s">
        <v>4</v>
      </c>
      <c r="C36" s="3" t="s">
        <v>5</v>
      </c>
      <c r="D36" s="3" t="s">
        <v>105</v>
      </c>
      <c r="E36" s="3" t="s">
        <v>111</v>
      </c>
      <c r="F36" s="7">
        <v>20</v>
      </c>
    </row>
    <row r="37" spans="1:11" ht="25.5">
      <c r="A37" s="3" t="s">
        <v>58</v>
      </c>
      <c r="B37" s="3" t="s">
        <v>59</v>
      </c>
      <c r="C37" s="3" t="s">
        <v>60</v>
      </c>
      <c r="D37" s="3" t="s">
        <v>134</v>
      </c>
      <c r="E37" s="3" t="s">
        <v>135</v>
      </c>
      <c r="F37" s="7">
        <v>2</v>
      </c>
    </row>
    <row r="38" spans="1:11" ht="63.75">
      <c r="A38" s="3" t="s">
        <v>89</v>
      </c>
      <c r="B38" s="3" t="s">
        <v>24</v>
      </c>
      <c r="C38" s="3" t="s">
        <v>47</v>
      </c>
      <c r="D38" s="3" t="s">
        <v>90</v>
      </c>
      <c r="E38" s="3" t="s">
        <v>137</v>
      </c>
      <c r="F38" s="7">
        <v>8</v>
      </c>
      <c r="I38" s="7">
        <v>22</v>
      </c>
      <c r="J38" s="7">
        <v>12</v>
      </c>
    </row>
    <row r="39" spans="1:11" ht="38.25">
      <c r="A39" s="3" t="s">
        <v>141</v>
      </c>
      <c r="B39" s="3" t="s">
        <v>4</v>
      </c>
      <c r="C39" s="3" t="s">
        <v>47</v>
      </c>
      <c r="D39" s="3" t="s">
        <v>142</v>
      </c>
      <c r="E39" s="3" t="s">
        <v>143</v>
      </c>
      <c r="F39" s="7">
        <v>17700</v>
      </c>
      <c r="K39" s="7">
        <v>3</v>
      </c>
    </row>
    <row r="40" spans="1:11" ht="38.25">
      <c r="A40" s="3" t="s">
        <v>89</v>
      </c>
      <c r="B40" s="3" t="s">
        <v>24</v>
      </c>
      <c r="C40" s="3" t="s">
        <v>47</v>
      </c>
      <c r="D40" s="3" t="s">
        <v>90</v>
      </c>
      <c r="E40" s="3" t="s">
        <v>148</v>
      </c>
      <c r="I40" s="7">
        <v>4</v>
      </c>
    </row>
    <row r="41" spans="1:11" ht="51">
      <c r="A41" s="3" t="s">
        <v>89</v>
      </c>
      <c r="B41" s="3" t="s">
        <v>24</v>
      </c>
      <c r="C41" s="3" t="s">
        <v>47</v>
      </c>
      <c r="D41" s="3" t="s">
        <v>90</v>
      </c>
      <c r="E41" s="3" t="s">
        <v>149</v>
      </c>
      <c r="F41" s="7">
        <v>15</v>
      </c>
      <c r="I41" s="7">
        <v>7</v>
      </c>
    </row>
    <row r="42" spans="1:11" ht="38.25">
      <c r="A42" s="3" t="s">
        <v>89</v>
      </c>
      <c r="B42" s="3" t="s">
        <v>24</v>
      </c>
      <c r="C42" s="3" t="s">
        <v>47</v>
      </c>
      <c r="D42" s="3" t="s">
        <v>90</v>
      </c>
      <c r="E42" s="3" t="s">
        <v>150</v>
      </c>
      <c r="F42" s="7">
        <v>4</v>
      </c>
      <c r="I42" s="7">
        <v>1</v>
      </c>
    </row>
    <row r="43" spans="1:11" ht="38.25">
      <c r="A43" s="3" t="s">
        <v>89</v>
      </c>
      <c r="B43" s="3" t="s">
        <v>24</v>
      </c>
      <c r="C43" s="3" t="s">
        <v>47</v>
      </c>
      <c r="D43" s="3" t="s">
        <v>90</v>
      </c>
      <c r="E43" s="3" t="s">
        <v>151</v>
      </c>
      <c r="F43" s="7">
        <v>2</v>
      </c>
    </row>
    <row r="44" spans="1:11" ht="25.5">
      <c r="A44" s="3" t="s">
        <v>159</v>
      </c>
      <c r="B44" s="3" t="s">
        <v>4</v>
      </c>
      <c r="C44" s="3" t="s">
        <v>47</v>
      </c>
      <c r="D44" s="3" t="s">
        <v>160</v>
      </c>
      <c r="E44" s="3" t="s">
        <v>161</v>
      </c>
      <c r="F44" s="7">
        <v>7</v>
      </c>
    </row>
    <row r="45" spans="1:11">
      <c r="A45" s="3" t="s">
        <v>159</v>
      </c>
      <c r="B45" s="3" t="s">
        <v>4</v>
      </c>
      <c r="C45" s="3" t="s">
        <v>47</v>
      </c>
      <c r="D45" s="3" t="s">
        <v>167</v>
      </c>
      <c r="E45" s="3" t="s">
        <v>168</v>
      </c>
      <c r="F45" s="7">
        <v>1</v>
      </c>
    </row>
    <row r="46" spans="1:11" ht="63.75">
      <c r="A46" s="3" t="s">
        <v>159</v>
      </c>
      <c r="B46" s="3" t="s">
        <v>4</v>
      </c>
      <c r="C46" s="3" t="s">
        <v>47</v>
      </c>
      <c r="D46" s="3" t="s">
        <v>160</v>
      </c>
      <c r="E46" s="2" t="s">
        <v>172</v>
      </c>
      <c r="F46" s="7">
        <v>7</v>
      </c>
    </row>
    <row r="47" spans="1:11" ht="38.25">
      <c r="A47" s="3" t="s">
        <v>159</v>
      </c>
      <c r="B47" s="3" t="s">
        <v>4</v>
      </c>
      <c r="C47" s="3" t="s">
        <v>47</v>
      </c>
      <c r="D47" s="3" t="s">
        <v>160</v>
      </c>
      <c r="E47" s="2" t="s">
        <v>177</v>
      </c>
      <c r="F47" s="7">
        <v>10</v>
      </c>
    </row>
    <row r="48" spans="1:11" ht="25.5">
      <c r="A48" s="3" t="s">
        <v>159</v>
      </c>
      <c r="B48" s="3" t="s">
        <v>4</v>
      </c>
      <c r="C48" s="3" t="s">
        <v>47</v>
      </c>
      <c r="D48" s="3" t="s">
        <v>160</v>
      </c>
      <c r="E48" s="2" t="s">
        <v>181</v>
      </c>
      <c r="F48" s="7">
        <v>6</v>
      </c>
    </row>
    <row r="49" spans="1:11" ht="25.5">
      <c r="A49" s="3" t="s">
        <v>159</v>
      </c>
      <c r="B49" s="3" t="s">
        <v>4</v>
      </c>
      <c r="C49" s="3" t="s">
        <v>47</v>
      </c>
      <c r="D49" s="3" t="s">
        <v>160</v>
      </c>
      <c r="E49" s="2" t="s">
        <v>182</v>
      </c>
      <c r="F49" s="7">
        <v>2</v>
      </c>
    </row>
    <row r="50" spans="1:11" ht="38.25">
      <c r="A50" s="3" t="s">
        <v>159</v>
      </c>
      <c r="B50" s="3" t="s">
        <v>4</v>
      </c>
      <c r="C50" s="3" t="s">
        <v>47</v>
      </c>
      <c r="D50" s="3" t="s">
        <v>160</v>
      </c>
      <c r="E50" s="2" t="s">
        <v>183</v>
      </c>
      <c r="F50" s="7">
        <v>2</v>
      </c>
    </row>
    <row r="51" spans="1:11">
      <c r="A51" s="3" t="s">
        <v>159</v>
      </c>
      <c r="B51" s="3" t="s">
        <v>4</v>
      </c>
      <c r="C51" s="3" t="s">
        <v>47</v>
      </c>
      <c r="D51" s="3" t="s">
        <v>160</v>
      </c>
      <c r="E51" s="3" t="s">
        <v>185</v>
      </c>
      <c r="F51" s="7">
        <v>1</v>
      </c>
    </row>
    <row r="52" spans="1:11" ht="38.25">
      <c r="A52" s="3" t="s">
        <v>159</v>
      </c>
      <c r="B52" s="3" t="s">
        <v>4</v>
      </c>
      <c r="C52" s="3" t="s">
        <v>47</v>
      </c>
      <c r="D52" s="3" t="s">
        <v>160</v>
      </c>
      <c r="E52" s="6" t="s">
        <v>571</v>
      </c>
      <c r="F52" s="7">
        <v>9</v>
      </c>
    </row>
    <row r="53" spans="1:11" ht="51">
      <c r="A53" s="3" t="s">
        <v>159</v>
      </c>
      <c r="B53" s="3" t="s">
        <v>4</v>
      </c>
      <c r="C53" s="3" t="s">
        <v>47</v>
      </c>
      <c r="D53" s="3" t="s">
        <v>160</v>
      </c>
      <c r="E53" s="2" t="s">
        <v>189</v>
      </c>
      <c r="F53" s="7">
        <v>4</v>
      </c>
    </row>
    <row r="54" spans="1:11" ht="25.5">
      <c r="A54" s="3" t="s">
        <v>87</v>
      </c>
      <c r="B54" s="3" t="s">
        <v>4</v>
      </c>
      <c r="C54" s="3" t="s">
        <v>5</v>
      </c>
      <c r="D54" s="3" t="s">
        <v>200</v>
      </c>
      <c r="E54" s="3" t="s">
        <v>201</v>
      </c>
      <c r="F54" s="7">
        <v>1</v>
      </c>
    </row>
    <row r="55" spans="1:11" ht="25.5">
      <c r="A55" s="3" t="s">
        <v>202</v>
      </c>
      <c r="B55" s="3" t="s">
        <v>24</v>
      </c>
      <c r="C55" s="3" t="s">
        <v>139</v>
      </c>
      <c r="D55" s="3" t="s">
        <v>206</v>
      </c>
      <c r="E55" s="3" t="s">
        <v>207</v>
      </c>
    </row>
    <row r="56" spans="1:11" ht="89.25">
      <c r="A56" s="3" t="s">
        <v>224</v>
      </c>
      <c r="B56" s="3" t="s">
        <v>4</v>
      </c>
      <c r="C56" s="3" t="s">
        <v>139</v>
      </c>
      <c r="D56" s="3" t="s">
        <v>229</v>
      </c>
      <c r="E56" s="2" t="s">
        <v>230</v>
      </c>
      <c r="F56" s="7">
        <v>77</v>
      </c>
      <c r="G56" s="7">
        <v>25</v>
      </c>
      <c r="J56" s="7">
        <v>1</v>
      </c>
      <c r="K56" s="1">
        <v>2</v>
      </c>
    </row>
    <row r="57" spans="1:11" ht="63.75">
      <c r="A57" s="3" t="s">
        <v>224</v>
      </c>
      <c r="B57" s="3" t="s">
        <v>4</v>
      </c>
      <c r="C57" s="3" t="s">
        <v>47</v>
      </c>
      <c r="D57" s="3" t="s">
        <v>234</v>
      </c>
      <c r="E57" s="2" t="s">
        <v>235</v>
      </c>
      <c r="I57" s="1">
        <v>100</v>
      </c>
      <c r="K57" s="1">
        <v>0.4</v>
      </c>
    </row>
    <row r="58" spans="1:11" ht="102">
      <c r="A58" s="3" t="s">
        <v>224</v>
      </c>
      <c r="B58" s="3" t="s">
        <v>4</v>
      </c>
      <c r="C58" s="3" t="s">
        <v>139</v>
      </c>
      <c r="D58" s="3" t="s">
        <v>236</v>
      </c>
      <c r="E58" s="2" t="s">
        <v>237</v>
      </c>
      <c r="G58" s="7">
        <v>40</v>
      </c>
      <c r="J58" s="7">
        <v>4</v>
      </c>
    </row>
    <row r="59" spans="1:11" ht="25.5">
      <c r="A59" s="3" t="s">
        <v>242</v>
      </c>
      <c r="B59" s="3" t="s">
        <v>24</v>
      </c>
      <c r="C59" s="3" t="s">
        <v>47</v>
      </c>
      <c r="D59" s="3" t="s">
        <v>248</v>
      </c>
      <c r="E59" s="3" t="s">
        <v>249</v>
      </c>
      <c r="F59" s="7">
        <v>2</v>
      </c>
      <c r="G59" s="7"/>
      <c r="H59" s="7"/>
      <c r="I59" s="7">
        <v>345</v>
      </c>
      <c r="J59" s="7"/>
      <c r="K59" s="7">
        <v>0.2</v>
      </c>
    </row>
    <row r="60" spans="1:11" ht="102">
      <c r="A60" s="3" t="s">
        <v>238</v>
      </c>
      <c r="B60" s="3" t="s">
        <v>4</v>
      </c>
      <c r="C60" s="3" t="s">
        <v>239</v>
      </c>
      <c r="D60" s="3" t="s">
        <v>268</v>
      </c>
      <c r="E60" s="3" t="s">
        <v>269</v>
      </c>
      <c r="F60" s="7">
        <v>64</v>
      </c>
      <c r="I60" s="7">
        <v>33</v>
      </c>
    </row>
    <row r="61" spans="1:11" ht="63.75">
      <c r="A61" s="3" t="s">
        <v>238</v>
      </c>
      <c r="B61" s="3" t="s">
        <v>4</v>
      </c>
      <c r="C61" s="3" t="s">
        <v>239</v>
      </c>
      <c r="D61" s="3" t="s">
        <v>270</v>
      </c>
      <c r="E61" s="3" t="s">
        <v>271</v>
      </c>
      <c r="F61" s="7">
        <v>74</v>
      </c>
      <c r="I61" s="7">
        <v>46400</v>
      </c>
    </row>
    <row r="62" spans="1:11" ht="25.5">
      <c r="A62" s="3" t="s">
        <v>311</v>
      </c>
      <c r="B62" s="3" t="s">
        <v>59</v>
      </c>
      <c r="C62" s="3" t="s">
        <v>47</v>
      </c>
      <c r="D62" s="3" t="s">
        <v>326</v>
      </c>
      <c r="E62" s="3" t="s">
        <v>327</v>
      </c>
      <c r="F62" s="7">
        <v>7</v>
      </c>
      <c r="G62" s="7"/>
      <c r="H62" s="7"/>
      <c r="I62" s="1">
        <v>2800</v>
      </c>
      <c r="J62" s="7">
        <v>14</v>
      </c>
      <c r="K62" s="7">
        <v>0.02</v>
      </c>
    </row>
    <row r="63" spans="1:11" ht="25.5">
      <c r="A63" s="3" t="s">
        <v>311</v>
      </c>
      <c r="B63" s="3" t="s">
        <v>59</v>
      </c>
      <c r="C63" s="3" t="s">
        <v>47</v>
      </c>
      <c r="D63" s="3" t="s">
        <v>328</v>
      </c>
      <c r="E63" s="3" t="s">
        <v>329</v>
      </c>
      <c r="F63" s="7"/>
      <c r="G63" s="7">
        <v>469</v>
      </c>
      <c r="H63" s="7"/>
      <c r="I63" s="7">
        <v>25</v>
      </c>
      <c r="J63" s="7">
        <v>2</v>
      </c>
      <c r="K63" s="7">
        <v>0.3</v>
      </c>
    </row>
    <row r="64" spans="1:11" ht="38.25">
      <c r="A64" s="3" t="s">
        <v>202</v>
      </c>
      <c r="B64" s="3" t="s">
        <v>4</v>
      </c>
      <c r="C64" s="3" t="s">
        <v>139</v>
      </c>
      <c r="D64" s="3" t="s">
        <v>206</v>
      </c>
      <c r="E64" s="3" t="s">
        <v>349</v>
      </c>
      <c r="G64" s="7">
        <v>8</v>
      </c>
      <c r="I64" s="7">
        <v>1</v>
      </c>
    </row>
    <row r="65" spans="1:11" ht="25.5">
      <c r="A65" s="3" t="s">
        <v>350</v>
      </c>
      <c r="B65" s="3" t="s">
        <v>59</v>
      </c>
      <c r="C65" s="3" t="s">
        <v>5</v>
      </c>
      <c r="D65" s="3" t="s">
        <v>109</v>
      </c>
      <c r="E65" s="2" t="s">
        <v>363</v>
      </c>
      <c r="G65" s="7">
        <v>2</v>
      </c>
    </row>
    <row r="66" spans="1:11" ht="51">
      <c r="A66" s="3" t="s">
        <v>360</v>
      </c>
      <c r="B66" s="3" t="s">
        <v>24</v>
      </c>
      <c r="C66" s="3" t="s">
        <v>47</v>
      </c>
      <c r="D66" s="3" t="s">
        <v>381</v>
      </c>
      <c r="E66" s="3" t="s">
        <v>382</v>
      </c>
      <c r="I66" s="7">
        <v>30</v>
      </c>
    </row>
    <row r="67" spans="1:11" ht="25.5">
      <c r="A67" s="3" t="s">
        <v>419</v>
      </c>
      <c r="B67" s="3" t="s">
        <v>4</v>
      </c>
      <c r="C67" s="3" t="s">
        <v>47</v>
      </c>
      <c r="D67" s="3" t="s">
        <v>420</v>
      </c>
      <c r="E67" s="3" t="s">
        <v>421</v>
      </c>
      <c r="F67" s="7">
        <v>3</v>
      </c>
    </row>
    <row r="68" spans="1:11" ht="38.25">
      <c r="A68" s="3" t="s">
        <v>419</v>
      </c>
      <c r="B68" s="3" t="s">
        <v>4</v>
      </c>
      <c r="C68" s="3" t="s">
        <v>47</v>
      </c>
      <c r="D68" s="3" t="s">
        <v>422</v>
      </c>
      <c r="E68" s="6" t="s">
        <v>586</v>
      </c>
      <c r="F68" s="7">
        <v>3</v>
      </c>
      <c r="J68" s="7">
        <v>5</v>
      </c>
    </row>
    <row r="69" spans="1:11" ht="102">
      <c r="A69" s="3" t="s">
        <v>419</v>
      </c>
      <c r="B69" s="3" t="s">
        <v>4</v>
      </c>
      <c r="C69" s="3" t="s">
        <v>47</v>
      </c>
      <c r="D69" s="3" t="s">
        <v>423</v>
      </c>
      <c r="E69" s="2" t="s">
        <v>424</v>
      </c>
      <c r="F69" s="7">
        <v>56</v>
      </c>
      <c r="J69" s="7">
        <v>21</v>
      </c>
      <c r="K69" s="1">
        <v>2.42</v>
      </c>
    </row>
    <row r="70" spans="1:11" ht="51">
      <c r="A70" s="3" t="s">
        <v>419</v>
      </c>
      <c r="B70" s="3" t="s">
        <v>4</v>
      </c>
      <c r="C70" s="3" t="s">
        <v>47</v>
      </c>
      <c r="D70" s="3" t="s">
        <v>425</v>
      </c>
      <c r="E70" s="3" t="s">
        <v>426</v>
      </c>
      <c r="I70" s="1">
        <v>2781</v>
      </c>
    </row>
    <row r="71" spans="1:11" ht="38.25">
      <c r="A71" s="3" t="s">
        <v>427</v>
      </c>
      <c r="B71" s="3" t="s">
        <v>4</v>
      </c>
      <c r="C71" s="3" t="s">
        <v>145</v>
      </c>
      <c r="D71" s="3" t="s">
        <v>430</v>
      </c>
      <c r="E71" s="2" t="s">
        <v>431</v>
      </c>
      <c r="K71" s="1" t="s">
        <v>432</v>
      </c>
    </row>
    <row r="72" spans="1:11" ht="25.5">
      <c r="A72" s="3" t="s">
        <v>441</v>
      </c>
      <c r="B72" s="3" t="s">
        <v>4</v>
      </c>
      <c r="C72" s="3" t="s">
        <v>47</v>
      </c>
      <c r="D72" s="3" t="s">
        <v>458</v>
      </c>
      <c r="E72" s="3" t="s">
        <v>459</v>
      </c>
      <c r="I72" s="7">
        <v>17</v>
      </c>
    </row>
    <row r="73" spans="1:11">
      <c r="A73" s="3" t="s">
        <v>460</v>
      </c>
      <c r="B73" s="3" t="s">
        <v>4</v>
      </c>
      <c r="C73" s="3" t="s">
        <v>9</v>
      </c>
      <c r="D73" s="3" t="s">
        <v>461</v>
      </c>
      <c r="E73" s="3" t="s">
        <v>462</v>
      </c>
      <c r="F73" s="1">
        <v>232</v>
      </c>
    </row>
    <row r="74" spans="1:11">
      <c r="A74" s="3" t="s">
        <v>460</v>
      </c>
      <c r="B74" s="3" t="s">
        <v>4</v>
      </c>
      <c r="C74" s="3" t="s">
        <v>9</v>
      </c>
      <c r="D74" s="3" t="s">
        <v>461</v>
      </c>
      <c r="E74" s="3" t="s">
        <v>499</v>
      </c>
      <c r="F74" s="7">
        <v>232</v>
      </c>
    </row>
    <row r="75" spans="1:11" ht="51">
      <c r="A75" s="3" t="s">
        <v>8</v>
      </c>
      <c r="B75" s="3" t="s">
        <v>4</v>
      </c>
      <c r="C75" s="3" t="s">
        <v>9</v>
      </c>
      <c r="D75" s="3" t="s">
        <v>10</v>
      </c>
      <c r="E75" s="6" t="s">
        <v>593</v>
      </c>
      <c r="F75" s="7">
        <v>18</v>
      </c>
    </row>
    <row r="76" spans="1:11" ht="25.5">
      <c r="A76" s="3" t="s">
        <v>8</v>
      </c>
      <c r="B76" s="3" t="s">
        <v>4</v>
      </c>
      <c r="C76" s="3" t="s">
        <v>9</v>
      </c>
      <c r="D76" s="3" t="s">
        <v>14</v>
      </c>
      <c r="E76" s="3" t="s">
        <v>540</v>
      </c>
      <c r="F76" s="7">
        <v>3</v>
      </c>
    </row>
    <row r="77" spans="1:11" ht="38.25">
      <c r="A77" s="3" t="s">
        <v>159</v>
      </c>
      <c r="B77" s="3" t="s">
        <v>4</v>
      </c>
      <c r="C77" s="3" t="s">
        <v>47</v>
      </c>
      <c r="D77" s="3" t="s">
        <v>160</v>
      </c>
      <c r="E77" s="3" t="s">
        <v>543</v>
      </c>
    </row>
    <row r="78" spans="1:11" ht="38.25">
      <c r="A78" s="3" t="s">
        <v>202</v>
      </c>
      <c r="B78" s="3" t="s">
        <v>4</v>
      </c>
      <c r="C78" s="3" t="s">
        <v>139</v>
      </c>
      <c r="D78" s="3" t="s">
        <v>206</v>
      </c>
      <c r="E78" s="3" t="s">
        <v>551</v>
      </c>
      <c r="F78" s="7">
        <v>2</v>
      </c>
      <c r="G78" s="7">
        <v>1</v>
      </c>
    </row>
    <row r="79" spans="1:11" ht="15.75">
      <c r="A79" s="11" t="s">
        <v>600</v>
      </c>
      <c r="F79" s="10">
        <f>SUBTOTAL(109,Taulukko18[Kulttuuri-historialliset esineet])</f>
        <v>18945</v>
      </c>
      <c r="G79" s="10">
        <f>SUBTOTAL(109,Taulukko18[Taideteokset])</f>
        <v>568</v>
      </c>
      <c r="H79" s="10">
        <f>SUBTOTAL(109,Taulukko18[Luonnont-tieteelliset objektit tai näytteet])</f>
        <v>0</v>
      </c>
      <c r="I79" s="10">
        <f>SUBTOTAL(109,Taulukko18[Valokuvat])</f>
        <v>52669</v>
      </c>
      <c r="J79" s="10">
        <f>SUBTOTAL(109,Taulukko18[Audio-visuaalinen aineisto])</f>
        <v>71</v>
      </c>
      <c r="K79" s="4">
        <f>SUBTOTAL(109,Taulukko18[Arkisto- ja kirjastoaineistot (hyllymetrit)])</f>
        <v>10.34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 sqref="A2"/>
    </sheetView>
  </sheetViews>
  <sheetFormatPr defaultColWidth="9.140625" defaultRowHeight="12.75"/>
  <cols>
    <col min="1" max="1" width="31.85546875" style="1" customWidth="1"/>
    <col min="2" max="2" width="18.85546875" style="1" customWidth="1"/>
    <col min="3" max="3" width="17.28515625" style="1" bestFit="1" customWidth="1"/>
    <col min="4" max="4" width="45.85546875" style="3" customWidth="1"/>
    <col min="5" max="5" width="63.5703125" style="3" customWidth="1"/>
    <col min="6" max="11" width="15.7109375" style="1" customWidth="1"/>
    <col min="12" max="16384" width="9.140625" style="1"/>
  </cols>
  <sheetData>
    <row r="1" spans="1:11" ht="15.75">
      <c r="A1" s="4" t="s">
        <v>556</v>
      </c>
    </row>
    <row r="2" spans="1:11" s="3" customFormat="1" ht="51">
      <c r="A2" s="5" t="s">
        <v>0</v>
      </c>
      <c r="B2" s="5" t="s">
        <v>1</v>
      </c>
      <c r="C2" s="5" t="s">
        <v>2</v>
      </c>
      <c r="D2" s="12" t="s">
        <v>607</v>
      </c>
      <c r="E2" s="12" t="s">
        <v>608</v>
      </c>
      <c r="F2" s="12" t="s">
        <v>601</v>
      </c>
      <c r="G2" s="12" t="s">
        <v>602</v>
      </c>
      <c r="H2" s="12" t="s">
        <v>603</v>
      </c>
      <c r="I2" s="12" t="s">
        <v>604</v>
      </c>
      <c r="J2" s="12" t="s">
        <v>605</v>
      </c>
      <c r="K2" s="12" t="s">
        <v>606</v>
      </c>
    </row>
    <row r="3" spans="1:11" ht="25.5">
      <c r="A3" s="3" t="s">
        <v>87</v>
      </c>
      <c r="B3" s="3" t="s">
        <v>4</v>
      </c>
      <c r="C3" s="3" t="s">
        <v>5</v>
      </c>
      <c r="D3" s="3" t="s">
        <v>96</v>
      </c>
      <c r="E3" s="3" t="s">
        <v>97</v>
      </c>
      <c r="F3" s="7">
        <v>3</v>
      </c>
    </row>
    <row r="4" spans="1:11" ht="25.5">
      <c r="A4" s="3" t="s">
        <v>58</v>
      </c>
      <c r="B4" s="3" t="s">
        <v>59</v>
      </c>
      <c r="C4" s="3" t="s">
        <v>60</v>
      </c>
      <c r="D4" s="3" t="s">
        <v>96</v>
      </c>
      <c r="E4" s="3" t="s">
        <v>136</v>
      </c>
    </row>
    <row r="5" spans="1:11" ht="38.25">
      <c r="A5" s="3" t="s">
        <v>144</v>
      </c>
      <c r="B5" s="3" t="s">
        <v>59</v>
      </c>
      <c r="C5" s="3" t="s">
        <v>145</v>
      </c>
      <c r="D5" s="3" t="s">
        <v>146</v>
      </c>
      <c r="E5" s="2" t="s">
        <v>147</v>
      </c>
      <c r="F5" s="7">
        <v>1</v>
      </c>
      <c r="G5" s="7">
        <v>17</v>
      </c>
      <c r="H5" s="7"/>
      <c r="I5" s="7"/>
      <c r="J5" s="7"/>
      <c r="K5" s="7"/>
    </row>
    <row r="6" spans="1:11" ht="25.5">
      <c r="A6" s="3" t="s">
        <v>159</v>
      </c>
      <c r="B6" s="3" t="s">
        <v>4</v>
      </c>
      <c r="C6" s="3" t="s">
        <v>47</v>
      </c>
      <c r="D6" s="3" t="s">
        <v>162</v>
      </c>
      <c r="E6" s="3" t="s">
        <v>163</v>
      </c>
      <c r="F6" s="7">
        <v>11</v>
      </c>
    </row>
    <row r="7" spans="1:11" ht="51">
      <c r="A7" s="3" t="s">
        <v>169</v>
      </c>
      <c r="B7" s="3" t="s">
        <v>24</v>
      </c>
      <c r="C7" s="3" t="s">
        <v>51</v>
      </c>
      <c r="D7" s="3" t="s">
        <v>174</v>
      </c>
      <c r="E7" s="3" t="s">
        <v>175</v>
      </c>
      <c r="F7" s="7">
        <v>35</v>
      </c>
      <c r="G7" s="7"/>
      <c r="H7" s="7"/>
      <c r="I7" s="7"/>
      <c r="J7" s="7"/>
      <c r="K7" s="7"/>
    </row>
    <row r="8" spans="1:11" ht="25.5">
      <c r="A8" s="3" t="s">
        <v>159</v>
      </c>
      <c r="B8" s="3" t="s">
        <v>24</v>
      </c>
      <c r="C8" s="3" t="s">
        <v>47</v>
      </c>
      <c r="D8" s="3" t="s">
        <v>162</v>
      </c>
      <c r="E8" s="2" t="s">
        <v>176</v>
      </c>
      <c r="F8" s="7">
        <v>11</v>
      </c>
    </row>
    <row r="9" spans="1:11" ht="25.5">
      <c r="A9" s="3" t="s">
        <v>159</v>
      </c>
      <c r="B9" s="3" t="s">
        <v>4</v>
      </c>
      <c r="C9" s="3" t="s">
        <v>47</v>
      </c>
      <c r="D9" s="3" t="s">
        <v>179</v>
      </c>
      <c r="E9" s="2" t="s">
        <v>180</v>
      </c>
      <c r="F9" s="7">
        <v>9</v>
      </c>
    </row>
    <row r="10" spans="1:11" ht="25.5">
      <c r="A10" s="3" t="s">
        <v>159</v>
      </c>
      <c r="B10" s="3" t="s">
        <v>4</v>
      </c>
      <c r="C10" s="3" t="s">
        <v>47</v>
      </c>
      <c r="D10" s="3" t="s">
        <v>162</v>
      </c>
      <c r="E10" s="2" t="s">
        <v>184</v>
      </c>
      <c r="F10" s="7">
        <v>1</v>
      </c>
    </row>
    <row r="11" spans="1:11">
      <c r="A11" s="3" t="s">
        <v>159</v>
      </c>
      <c r="B11" s="3" t="s">
        <v>4</v>
      </c>
      <c r="C11" s="3" t="s">
        <v>47</v>
      </c>
      <c r="D11" s="3" t="s">
        <v>179</v>
      </c>
      <c r="E11" s="3" t="s">
        <v>188</v>
      </c>
      <c r="F11" s="7">
        <v>2</v>
      </c>
    </row>
    <row r="12" spans="1:11" ht="25.5">
      <c r="A12" s="3" t="s">
        <v>159</v>
      </c>
      <c r="B12" s="3" t="s">
        <v>4</v>
      </c>
      <c r="C12" s="3" t="s">
        <v>47</v>
      </c>
      <c r="D12" s="3" t="s">
        <v>179</v>
      </c>
      <c r="E12" s="6" t="s">
        <v>573</v>
      </c>
      <c r="F12" s="7">
        <v>1</v>
      </c>
    </row>
    <row r="13" spans="1:11">
      <c r="A13" s="3" t="s">
        <v>159</v>
      </c>
      <c r="B13" s="3" t="s">
        <v>4</v>
      </c>
      <c r="C13" s="3" t="s">
        <v>47</v>
      </c>
      <c r="D13" s="3" t="s">
        <v>179</v>
      </c>
      <c r="E13" s="3" t="s">
        <v>192</v>
      </c>
      <c r="F13" s="7">
        <v>1</v>
      </c>
    </row>
    <row r="14" spans="1:11" ht="25.5">
      <c r="A14" s="3" t="s">
        <v>278</v>
      </c>
      <c r="B14" s="3" t="s">
        <v>24</v>
      </c>
      <c r="C14" s="3" t="s">
        <v>279</v>
      </c>
      <c r="D14" s="3" t="s">
        <v>282</v>
      </c>
      <c r="E14" s="3" t="s">
        <v>283</v>
      </c>
      <c r="I14" s="7">
        <v>700</v>
      </c>
    </row>
    <row r="15" spans="1:11" ht="38.25">
      <c r="A15" s="3" t="s">
        <v>300</v>
      </c>
      <c r="B15" s="3" t="s">
        <v>24</v>
      </c>
      <c r="C15" s="3" t="s">
        <v>5</v>
      </c>
      <c r="D15" s="3" t="s">
        <v>301</v>
      </c>
      <c r="E15" s="3" t="s">
        <v>302</v>
      </c>
      <c r="G15" s="7">
        <v>1</v>
      </c>
    </row>
    <row r="16" spans="1:11" ht="76.5">
      <c r="A16" s="3" t="s">
        <v>300</v>
      </c>
      <c r="B16" s="3" t="s">
        <v>24</v>
      </c>
      <c r="C16" s="3" t="s">
        <v>5</v>
      </c>
      <c r="D16" s="3" t="s">
        <v>303</v>
      </c>
      <c r="E16" s="3" t="s">
        <v>304</v>
      </c>
      <c r="F16" s="7">
        <v>3</v>
      </c>
      <c r="G16" s="7">
        <v>134</v>
      </c>
      <c r="I16" s="7">
        <v>124</v>
      </c>
    </row>
    <row r="17" spans="1:11" ht="25.5">
      <c r="A17" s="3" t="s">
        <v>311</v>
      </c>
      <c r="B17" s="3" t="s">
        <v>59</v>
      </c>
      <c r="C17" s="3" t="s">
        <v>47</v>
      </c>
      <c r="D17" s="3" t="s">
        <v>330</v>
      </c>
      <c r="E17" s="3" t="s">
        <v>331</v>
      </c>
      <c r="F17" s="7"/>
      <c r="G17" s="7"/>
      <c r="H17" s="7"/>
      <c r="I17" s="7">
        <v>148</v>
      </c>
      <c r="J17" s="7">
        <v>14</v>
      </c>
      <c r="K17" s="7">
        <v>0.01</v>
      </c>
    </row>
    <row r="18" spans="1:11">
      <c r="A18" s="3" t="s">
        <v>311</v>
      </c>
      <c r="B18" s="3" t="s">
        <v>59</v>
      </c>
      <c r="C18" s="3" t="s">
        <v>47</v>
      </c>
      <c r="D18" s="3" t="s">
        <v>332</v>
      </c>
      <c r="E18" s="3" t="s">
        <v>333</v>
      </c>
      <c r="F18" s="7"/>
      <c r="G18" s="7"/>
      <c r="H18" s="7"/>
      <c r="I18" s="7">
        <v>20</v>
      </c>
      <c r="J18" s="7"/>
    </row>
    <row r="19" spans="1:11" ht="25.5">
      <c r="A19" s="3" t="s">
        <v>350</v>
      </c>
      <c r="B19" s="3" t="s">
        <v>59</v>
      </c>
      <c r="C19" s="3" t="s">
        <v>5</v>
      </c>
      <c r="D19" s="3" t="s">
        <v>366</v>
      </c>
      <c r="E19" s="3" t="s">
        <v>367</v>
      </c>
      <c r="J19" s="7">
        <v>1</v>
      </c>
    </row>
    <row r="20" spans="1:11">
      <c r="A20" s="3" t="s">
        <v>350</v>
      </c>
      <c r="B20" s="3" t="s">
        <v>59</v>
      </c>
      <c r="C20" s="3" t="s">
        <v>5</v>
      </c>
      <c r="D20" s="3" t="s">
        <v>368</v>
      </c>
      <c r="E20" s="3" t="s">
        <v>369</v>
      </c>
      <c r="J20" s="7">
        <v>1</v>
      </c>
    </row>
    <row r="21" spans="1:11" ht="25.5">
      <c r="A21" s="3" t="s">
        <v>360</v>
      </c>
      <c r="B21" s="3" t="s">
        <v>24</v>
      </c>
      <c r="C21" s="3" t="s">
        <v>47</v>
      </c>
      <c r="D21" s="3" t="s">
        <v>96</v>
      </c>
      <c r="E21" s="3" t="s">
        <v>383</v>
      </c>
      <c r="I21" s="9">
        <v>10000</v>
      </c>
    </row>
    <row r="22" spans="1:11" ht="25.5">
      <c r="A22" s="3" t="s">
        <v>360</v>
      </c>
      <c r="B22" s="3" t="s">
        <v>24</v>
      </c>
      <c r="C22" s="3" t="s">
        <v>47</v>
      </c>
      <c r="D22" s="3" t="s">
        <v>384</v>
      </c>
      <c r="E22" s="3" t="s">
        <v>385</v>
      </c>
      <c r="I22" s="7">
        <v>138</v>
      </c>
    </row>
    <row r="23" spans="1:11" ht="51">
      <c r="A23" s="3" t="s">
        <v>397</v>
      </c>
      <c r="B23" s="3" t="s">
        <v>24</v>
      </c>
      <c r="C23" s="3" t="s">
        <v>113</v>
      </c>
      <c r="D23" s="3" t="s">
        <v>398</v>
      </c>
      <c r="E23" s="3" t="s">
        <v>399</v>
      </c>
      <c r="F23" s="7">
        <v>6</v>
      </c>
      <c r="I23" s="7">
        <v>27</v>
      </c>
    </row>
    <row r="24" spans="1:11" ht="89.25">
      <c r="A24" s="3" t="s">
        <v>519</v>
      </c>
      <c r="B24" s="3" t="s">
        <v>24</v>
      </c>
      <c r="C24" s="3" t="s">
        <v>209</v>
      </c>
      <c r="D24" s="3" t="s">
        <v>520</v>
      </c>
      <c r="E24" s="3" t="s">
        <v>521</v>
      </c>
      <c r="F24" s="7">
        <v>31</v>
      </c>
      <c r="G24" s="7"/>
      <c r="H24" s="7"/>
      <c r="I24" s="7"/>
      <c r="J24" s="7"/>
      <c r="K24" s="7">
        <v>0.1</v>
      </c>
    </row>
    <row r="25" spans="1:11" ht="63.75">
      <c r="A25" s="3" t="s">
        <v>526</v>
      </c>
      <c r="B25" s="3" t="s">
        <v>24</v>
      </c>
      <c r="C25" s="3" t="s">
        <v>47</v>
      </c>
      <c r="D25" s="3" t="s">
        <v>96</v>
      </c>
      <c r="E25" s="6" t="s">
        <v>592</v>
      </c>
      <c r="F25" s="7">
        <v>21</v>
      </c>
      <c r="G25" s="7">
        <v>1</v>
      </c>
      <c r="I25" s="7">
        <v>1</v>
      </c>
      <c r="K25" s="7">
        <v>1</v>
      </c>
    </row>
    <row r="26" spans="1:11" ht="38.25">
      <c r="A26" s="3" t="s">
        <v>526</v>
      </c>
      <c r="B26" s="3" t="s">
        <v>24</v>
      </c>
      <c r="C26" s="3" t="s">
        <v>47</v>
      </c>
      <c r="D26" s="3" t="s">
        <v>384</v>
      </c>
      <c r="E26" s="6" t="s">
        <v>597</v>
      </c>
      <c r="F26" s="7">
        <v>4</v>
      </c>
    </row>
    <row r="27" spans="1:11" ht="38.25">
      <c r="A27" s="3" t="s">
        <v>159</v>
      </c>
      <c r="B27" s="3" t="s">
        <v>4</v>
      </c>
      <c r="C27" s="3" t="s">
        <v>47</v>
      </c>
      <c r="D27" s="3" t="s">
        <v>179</v>
      </c>
      <c r="E27" s="3" t="s">
        <v>545</v>
      </c>
    </row>
    <row r="28" spans="1:11">
      <c r="A28" s="3" t="s">
        <v>159</v>
      </c>
      <c r="B28" s="3" t="s">
        <v>4</v>
      </c>
      <c r="C28" s="3" t="s">
        <v>47</v>
      </c>
      <c r="D28" s="3" t="s">
        <v>546</v>
      </c>
      <c r="E28" s="3" t="s">
        <v>547</v>
      </c>
    </row>
    <row r="29" spans="1:11" ht="15.75">
      <c r="A29" s="11" t="s">
        <v>600</v>
      </c>
      <c r="F29" s="10">
        <f>SUBTOTAL(109,Taulukko19[Kulttuuri-historialliset esineet])</f>
        <v>140</v>
      </c>
      <c r="G29" s="10">
        <f>SUBTOTAL(109,Taulukko19[Taideteokset])</f>
        <v>153</v>
      </c>
      <c r="H29" s="10">
        <f>SUBTOTAL(109,Taulukko19[Luonnont-tieteelliset objektit tai näytteet])</f>
        <v>0</v>
      </c>
      <c r="I29" s="10">
        <f>SUBTOTAL(109,Taulukko19[Valokuvat])</f>
        <v>11158</v>
      </c>
      <c r="J29" s="10">
        <f>SUBTOTAL(109,Taulukko19[Audio-visuaalinen aineisto])</f>
        <v>16</v>
      </c>
      <c r="K29" s="4">
        <f>SUBTOTAL(109,Taulukko19[Arkisto- ja kirjastoaineistot (hyllymetrit)])</f>
        <v>1.1100000000000001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TAKO-raportti 2016</vt:lpstr>
      <vt:lpstr>AIHEALUE 1</vt:lpstr>
      <vt:lpstr>AIHEALUE 2</vt:lpstr>
      <vt:lpstr>AIHEALUE 3</vt:lpstr>
      <vt:lpstr>AIHEALUE 4</vt:lpstr>
      <vt:lpstr>AIHEALUE 5</vt:lpstr>
      <vt:lpstr>AIHEALUE 6</vt:lpstr>
      <vt:lpstr>AIHEALUE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Niemelä, Anu</dc:creator>
  <cp:lastModifiedBy>Koski, Marianne</cp:lastModifiedBy>
  <cp:lastPrinted>2018-06-14T10:42:12Z</cp:lastPrinted>
  <dcterms:created xsi:type="dcterms:W3CDTF">2018-06-13T10:53:38Z</dcterms:created>
  <dcterms:modified xsi:type="dcterms:W3CDTF">2018-06-20T12:37:09Z</dcterms:modified>
</cp:coreProperties>
</file>